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ocuments\Alex-2024\TBC\Informe trimestral Art 37 PEF 2023\"/>
    </mc:Choice>
  </mc:AlternateContent>
  <xr:revisionPtr revIDLastSave="0" documentId="8_{86F9124F-C68D-4A42-A4F4-9556A34DCA60}" xr6:coauthVersionLast="47" xr6:coauthVersionMax="47" xr10:uidLastSave="{00000000-0000-0000-0000-000000000000}"/>
  <bookViews>
    <workbookView xWindow="-120" yWindow="-120" windowWidth="29040" windowHeight="15720" firstSheet="4" activeTab="7" xr2:uid="{00000000-000D-0000-FFFF-FFFF00000000}"/>
  </bookViews>
  <sheets>
    <sheet name="Frac I" sheetId="2" r:id="rId1"/>
    <sheet name="Frac II" sheetId="5" r:id="rId2"/>
    <sheet name="Frac III" sheetId="4" r:id="rId3"/>
    <sheet name="Frac IV Estado de Actividades" sheetId="8" r:id="rId4"/>
    <sheet name="Frac IV Estado de Situación Fin" sheetId="11" r:id="rId5"/>
    <sheet name="Frac IV Flujo de efectivo" sheetId="9" r:id="rId6"/>
    <sheet name="Frac IV Estado de Variaciones" sheetId="10" r:id="rId7"/>
    <sheet name="FRAC V" sheetId="6" r:id="rId8"/>
  </sheets>
  <externalReferences>
    <externalReference r:id="rId9"/>
  </externalReferences>
  <definedNames>
    <definedName name="_xlnm._FilterDatabase" localSheetId="1" hidden="1">'Frac II'!$D$12:$D$138</definedName>
    <definedName name="_xlnm.Print_Area" localSheetId="0">'Frac I'!$A$1:$K$32</definedName>
    <definedName name="_xlnm.Print_Area" localSheetId="1">'Frac II'!$A$1:$U$157</definedName>
    <definedName name="_xlnm.Print_Area" localSheetId="2">'Frac III'!$A$1:$Q$46</definedName>
    <definedName name="_xlnm.Print_Area" localSheetId="3">'Frac IV Estado de Actividades'!$A$1:$F$53</definedName>
    <definedName name="_xlnm.Print_Area" localSheetId="4">'Frac IV Estado de Situación Fin'!$A$1:$E$54</definedName>
    <definedName name="_xlnm.Print_Area" localSheetId="6">'Frac IV Estado de Variaciones'!$A$1:$F$54</definedName>
    <definedName name="_xlnm.Print_Area" localSheetId="5">'Frac IV Flujo de efectivo'!$A$1:$F$53</definedName>
    <definedName name="_xlnm.Print_Area" localSheetId="7">'FRAC V'!$A$1:$G$33</definedName>
    <definedName name="_xlnm.Print_Titles" localSheetId="1">'Frac II'!$1:$11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9" l="1"/>
  <c r="B31" i="9"/>
  <c r="B28" i="9"/>
  <c r="D31" i="8"/>
  <c r="D30" i="8"/>
  <c r="D15" i="8"/>
  <c r="D14" i="8"/>
  <c r="D13" i="8"/>
  <c r="D12" i="8"/>
  <c r="F10" i="2"/>
  <c r="E10" i="2"/>
  <c r="D10" i="2"/>
  <c r="H11" i="4"/>
  <c r="D11" i="4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2" i="5"/>
  <c r="S13" i="5"/>
  <c r="S14" i="5"/>
  <c r="S15" i="5"/>
  <c r="S138" i="5" s="1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2" i="5"/>
  <c r="F45" i="5"/>
  <c r="F69" i="5"/>
  <c r="T138" i="5" l="1"/>
  <c r="T140" i="5" s="1"/>
  <c r="C11" i="4" l="1"/>
  <c r="B11" i="4"/>
  <c r="B27" i="8"/>
  <c r="B22" i="8" s="1"/>
  <c r="N11" i="4"/>
  <c r="P11" i="4" l="1"/>
  <c r="O11" i="4"/>
  <c r="L28" i="4" l="1"/>
  <c r="B20" i="9"/>
  <c r="G28" i="4"/>
  <c r="H28" i="4"/>
  <c r="B24" i="9" s="1"/>
  <c r="B17" i="9"/>
  <c r="G137" i="5"/>
  <c r="H137" i="5" s="1"/>
  <c r="G136" i="5"/>
  <c r="G135" i="5"/>
  <c r="G134" i="5"/>
  <c r="H134" i="5" s="1"/>
  <c r="G133" i="5"/>
  <c r="H133" i="5" s="1"/>
  <c r="G132" i="5"/>
  <c r="H132" i="5" s="1"/>
  <c r="G131" i="5"/>
  <c r="G130" i="5"/>
  <c r="G129" i="5"/>
  <c r="G128" i="5"/>
  <c r="H128" i="5" s="1"/>
  <c r="G127" i="5"/>
  <c r="G126" i="5"/>
  <c r="G125" i="5"/>
  <c r="H125" i="5" s="1"/>
  <c r="G124" i="5"/>
  <c r="H124" i="5" s="1"/>
  <c r="G123" i="5"/>
  <c r="H123" i="5" s="1"/>
  <c r="G122" i="5"/>
  <c r="G121" i="5"/>
  <c r="G120" i="5"/>
  <c r="G119" i="5"/>
  <c r="G118" i="5"/>
  <c r="H118" i="5" s="1"/>
  <c r="G117" i="5"/>
  <c r="H117" i="5" s="1"/>
  <c r="G116" i="5"/>
  <c r="H116" i="5" s="1"/>
  <c r="G115" i="5"/>
  <c r="H115" i="5" s="1"/>
  <c r="G114" i="5"/>
  <c r="G113" i="5"/>
  <c r="G112" i="5"/>
  <c r="G111" i="5"/>
  <c r="G110" i="5"/>
  <c r="H110" i="5" s="1"/>
  <c r="G109" i="5"/>
  <c r="G108" i="5"/>
  <c r="H108" i="5" s="1"/>
  <c r="G107" i="5"/>
  <c r="H107" i="5" s="1"/>
  <c r="G106" i="5"/>
  <c r="G105" i="5"/>
  <c r="G104" i="5"/>
  <c r="G103" i="5"/>
  <c r="G102" i="5"/>
  <c r="H102" i="5" s="1"/>
  <c r="G101" i="5"/>
  <c r="H101" i="5" s="1"/>
  <c r="G100" i="5"/>
  <c r="H100" i="5" s="1"/>
  <c r="G99" i="5"/>
  <c r="G98" i="5"/>
  <c r="H98" i="5" s="1"/>
  <c r="G97" i="5"/>
  <c r="H97" i="5" s="1"/>
  <c r="G96" i="5"/>
  <c r="G95" i="5"/>
  <c r="G94" i="5"/>
  <c r="G93" i="5"/>
  <c r="H93" i="5" s="1"/>
  <c r="G92" i="5"/>
  <c r="H92" i="5" s="1"/>
  <c r="G91" i="5"/>
  <c r="H91" i="5" s="1"/>
  <c r="G90" i="5"/>
  <c r="H90" i="5" s="1"/>
  <c r="G89" i="5"/>
  <c r="G88" i="5"/>
  <c r="G87" i="5"/>
  <c r="G86" i="5"/>
  <c r="G85" i="5"/>
  <c r="H85" i="5" s="1"/>
  <c r="G84" i="5"/>
  <c r="G83" i="5"/>
  <c r="H83" i="5" s="1"/>
  <c r="G82" i="5"/>
  <c r="H82" i="5" s="1"/>
  <c r="G81" i="5"/>
  <c r="H81" i="5" s="1"/>
  <c r="G80" i="5"/>
  <c r="H80" i="5" s="1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G68" i="5"/>
  <c r="G67" i="5"/>
  <c r="H67" i="5" s="1"/>
  <c r="G66" i="5"/>
  <c r="G65" i="5"/>
  <c r="G64" i="5"/>
  <c r="H64" i="5" s="1"/>
  <c r="G63" i="5"/>
  <c r="H63" i="5" s="1"/>
  <c r="G62" i="5"/>
  <c r="G61" i="5"/>
  <c r="H61" i="5" s="1"/>
  <c r="G60" i="5"/>
  <c r="G59" i="5"/>
  <c r="H59" i="5" s="1"/>
  <c r="G58" i="5"/>
  <c r="G57" i="5"/>
  <c r="G56" i="5"/>
  <c r="H56" i="5" s="1"/>
  <c r="G55" i="5"/>
  <c r="H55" i="5" s="1"/>
  <c r="G54" i="5"/>
  <c r="G53" i="5"/>
  <c r="G52" i="5"/>
  <c r="G51" i="5"/>
  <c r="G50" i="5"/>
  <c r="H50" i="5" s="1"/>
  <c r="G49" i="5"/>
  <c r="H49" i="5" s="1"/>
  <c r="G48" i="5"/>
  <c r="H48" i="5" s="1"/>
  <c r="G44" i="5"/>
  <c r="G43" i="5"/>
  <c r="G42" i="5"/>
  <c r="G41" i="5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G33" i="5"/>
  <c r="G32" i="5"/>
  <c r="H32" i="5" s="1"/>
  <c r="G31" i="5"/>
  <c r="H31" i="5" s="1"/>
  <c r="G30" i="5"/>
  <c r="G29" i="5"/>
  <c r="H29" i="5" s="1"/>
  <c r="G28" i="5"/>
  <c r="H28" i="5" s="1"/>
  <c r="G27" i="5"/>
  <c r="H27" i="5" s="1"/>
  <c r="G26" i="5"/>
  <c r="G25" i="5"/>
  <c r="G24" i="5"/>
  <c r="H24" i="5" s="1"/>
  <c r="G23" i="5"/>
  <c r="H23" i="5" s="1"/>
  <c r="G22" i="5"/>
  <c r="H22" i="5" s="1"/>
  <c r="G21" i="5"/>
  <c r="G20" i="5"/>
  <c r="H20" i="5" s="1"/>
  <c r="G19" i="5"/>
  <c r="G18" i="5"/>
  <c r="G17" i="5"/>
  <c r="G16" i="5"/>
  <c r="G15" i="5"/>
  <c r="H15" i="5" s="1"/>
  <c r="G71" i="5"/>
  <c r="H71" i="5" s="1"/>
  <c r="G70" i="5"/>
  <c r="H70" i="5" s="1"/>
  <c r="G69" i="5"/>
  <c r="H69" i="5" s="1"/>
  <c r="G47" i="5"/>
  <c r="F138" i="5"/>
  <c r="B19" i="11"/>
  <c r="B33" i="11" s="1"/>
  <c r="B31" i="11"/>
  <c r="C22" i="10"/>
  <c r="D22" i="10"/>
  <c r="E22" i="10"/>
  <c r="F22" i="10"/>
  <c r="B12" i="10"/>
  <c r="B11" i="10" s="1"/>
  <c r="B22" i="10"/>
  <c r="F28" i="4"/>
  <c r="J28" i="4"/>
  <c r="K28" i="4"/>
  <c r="V117" i="5"/>
  <c r="V124" i="5"/>
  <c r="V132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V100" i="5"/>
  <c r="V101" i="5"/>
  <c r="N12" i="5"/>
  <c r="G13" i="5"/>
  <c r="H13" i="5" s="1"/>
  <c r="G14" i="5"/>
  <c r="V15" i="5"/>
  <c r="V31" i="5"/>
  <c r="V38" i="5"/>
  <c r="G45" i="5"/>
  <c r="G46" i="5"/>
  <c r="H46" i="5" s="1"/>
  <c r="V50" i="5"/>
  <c r="V64" i="5"/>
  <c r="V76" i="5"/>
  <c r="V77" i="5"/>
  <c r="V82" i="5"/>
  <c r="V90" i="5"/>
  <c r="G12" i="5"/>
  <c r="H12" i="5" s="1"/>
  <c r="E13" i="2"/>
  <c r="C28" i="4"/>
  <c r="D28" i="4"/>
  <c r="E20" i="11" s="1"/>
  <c r="B28" i="4"/>
  <c r="D13" i="2"/>
  <c r="AA97" i="5"/>
  <c r="L11" i="2"/>
  <c r="L10" i="2"/>
  <c r="L13" i="2" s="1"/>
  <c r="B29" i="8"/>
  <c r="E27" i="11" l="1"/>
  <c r="O28" i="4"/>
  <c r="V69" i="5"/>
  <c r="V36" i="5"/>
  <c r="V116" i="5"/>
  <c r="V63" i="5"/>
  <c r="V29" i="5"/>
  <c r="V28" i="5"/>
  <c r="V115" i="5"/>
  <c r="V91" i="5"/>
  <c r="V133" i="5"/>
  <c r="V55" i="5"/>
  <c r="V92" i="5"/>
  <c r="V75" i="5"/>
  <c r="V48" i="5"/>
  <c r="V22" i="5"/>
  <c r="V107" i="5"/>
  <c r="V40" i="5"/>
  <c r="V110" i="5"/>
  <c r="V24" i="5"/>
  <c r="V67" i="5"/>
  <c r="V78" i="5"/>
  <c r="V32" i="5"/>
  <c r="V85" i="5"/>
  <c r="V74" i="5"/>
  <c r="V23" i="5"/>
  <c r="V83" i="5"/>
  <c r="V59" i="5"/>
  <c r="V37" i="5"/>
  <c r="V118" i="5"/>
  <c r="V73" i="5"/>
  <c r="H135" i="5"/>
  <c r="V137" i="5"/>
  <c r="H136" i="5"/>
  <c r="V134" i="5"/>
  <c r="H131" i="5"/>
  <c r="H130" i="5"/>
  <c r="H127" i="5"/>
  <c r="V128" i="5"/>
  <c r="H129" i="5"/>
  <c r="H126" i="5"/>
  <c r="H120" i="5"/>
  <c r="H122" i="5"/>
  <c r="V125" i="5"/>
  <c r="H121" i="5"/>
  <c r="V123" i="5"/>
  <c r="H119" i="5"/>
  <c r="H114" i="5"/>
  <c r="H112" i="5"/>
  <c r="H113" i="5"/>
  <c r="H111" i="5"/>
  <c r="H109" i="5"/>
  <c r="V108" i="5"/>
  <c r="H103" i="5"/>
  <c r="H104" i="5"/>
  <c r="H105" i="5"/>
  <c r="H106" i="5"/>
  <c r="V102" i="5"/>
  <c r="H96" i="5"/>
  <c r="V98" i="5"/>
  <c r="H99" i="5"/>
  <c r="V97" i="5"/>
  <c r="H94" i="5"/>
  <c r="H95" i="5"/>
  <c r="V93" i="5"/>
  <c r="H89" i="5"/>
  <c r="H84" i="5"/>
  <c r="H87" i="5"/>
  <c r="H88" i="5"/>
  <c r="H86" i="5"/>
  <c r="H79" i="5"/>
  <c r="V81" i="5"/>
  <c r="V80" i="5"/>
  <c r="H72" i="5"/>
  <c r="H68" i="5"/>
  <c r="H66" i="5"/>
  <c r="H60" i="5"/>
  <c r="V61" i="5"/>
  <c r="H62" i="5"/>
  <c r="H65" i="5"/>
  <c r="H54" i="5"/>
  <c r="H57" i="5"/>
  <c r="H58" i="5"/>
  <c r="V56" i="5"/>
  <c r="H51" i="5"/>
  <c r="H52" i="5"/>
  <c r="H53" i="5"/>
  <c r="V49" i="5"/>
  <c r="H42" i="5"/>
  <c r="H43" i="5"/>
  <c r="H44" i="5"/>
  <c r="H41" i="5"/>
  <c r="V39" i="5"/>
  <c r="H33" i="5"/>
  <c r="H34" i="5"/>
  <c r="V35" i="5"/>
  <c r="H30" i="5"/>
  <c r="H25" i="5"/>
  <c r="H26" i="5"/>
  <c r="V27" i="5"/>
  <c r="H18" i="5"/>
  <c r="H19" i="5"/>
  <c r="H21" i="5"/>
  <c r="V20" i="5"/>
  <c r="H17" i="5"/>
  <c r="H16" i="5"/>
  <c r="H14" i="5"/>
  <c r="H47" i="5"/>
  <c r="V46" i="5"/>
  <c r="V70" i="5"/>
  <c r="V71" i="5"/>
  <c r="N28" i="4"/>
  <c r="B11" i="9"/>
  <c r="C13" i="10" s="1"/>
  <c r="C12" i="10" s="1"/>
  <c r="C11" i="10" s="1"/>
  <c r="H45" i="5"/>
  <c r="G138" i="5"/>
  <c r="P28" i="4"/>
  <c r="B23" i="9"/>
  <c r="V17" i="5" l="1"/>
  <c r="V34" i="5"/>
  <c r="V51" i="5"/>
  <c r="V66" i="5"/>
  <c r="V105" i="5"/>
  <c r="V127" i="5"/>
  <c r="V88" i="5"/>
  <c r="V104" i="5"/>
  <c r="V130" i="5"/>
  <c r="V136" i="5"/>
  <c r="V135" i="5"/>
  <c r="V126" i="5"/>
  <c r="V131" i="5"/>
  <c r="V129" i="5"/>
  <c r="V120" i="5"/>
  <c r="V121" i="5"/>
  <c r="V122" i="5"/>
  <c r="V114" i="5"/>
  <c r="V119" i="5"/>
  <c r="V109" i="5"/>
  <c r="V111" i="5"/>
  <c r="V113" i="5"/>
  <c r="V112" i="5"/>
  <c r="V103" i="5"/>
  <c r="V106" i="5"/>
  <c r="V99" i="5"/>
  <c r="V96" i="5"/>
  <c r="V94" i="5"/>
  <c r="V95" i="5"/>
  <c r="V87" i="5"/>
  <c r="V84" i="5"/>
  <c r="V86" i="5"/>
  <c r="V89" i="5"/>
  <c r="V79" i="5"/>
  <c r="V72" i="5"/>
  <c r="V68" i="5"/>
  <c r="V65" i="5"/>
  <c r="V62" i="5"/>
  <c r="V60" i="5"/>
  <c r="V58" i="5"/>
  <c r="V57" i="5"/>
  <c r="V54" i="5"/>
  <c r="V53" i="5"/>
  <c r="V52" i="5"/>
  <c r="V44" i="5"/>
  <c r="V43" i="5"/>
  <c r="V42" i="5"/>
  <c r="V41" i="5"/>
  <c r="V33" i="5"/>
  <c r="V30" i="5"/>
  <c r="V26" i="5"/>
  <c r="V25" i="5"/>
  <c r="V21" i="5"/>
  <c r="V19" i="5"/>
  <c r="V18" i="5"/>
  <c r="V16" i="5"/>
  <c r="V12" i="5"/>
  <c r="V13" i="5"/>
  <c r="V14" i="5"/>
  <c r="V47" i="5"/>
  <c r="H138" i="5"/>
  <c r="V45" i="5"/>
  <c r="V138" i="5" l="1"/>
  <c r="D11" i="8" l="1"/>
  <c r="D29" i="8" s="1"/>
  <c r="D32" i="8" s="1"/>
  <c r="F13" i="2"/>
  <c r="B22" i="9" l="1"/>
  <c r="D31" i="9" s="1"/>
  <c r="E32" i="11"/>
  <c r="E33" i="11" s="1"/>
  <c r="D13" i="10" l="1"/>
  <c r="D28" i="9" l="1"/>
  <c r="D12" i="10"/>
  <c r="D11" i="10" s="1"/>
  <c r="E13" i="10"/>
  <c r="E12" i="10" s="1"/>
  <c r="E11" i="10" s="1"/>
  <c r="F13" i="10"/>
  <c r="F12" i="10" s="1"/>
  <c r="F11" i="10" s="1"/>
</calcChain>
</file>

<file path=xl/sharedStrings.xml><?xml version="1.0" encoding="utf-8"?>
<sst xmlns="http://schemas.openxmlformats.org/spreadsheetml/2006/main" count="893" uniqueCount="312">
  <si>
    <t>DESTINO DE LOS RECURSOS FEDERALES QUE RECIBEN UNIVERSIDADES E INSTITUCIONES DE EDUCACIÓN MEDIA SUPERIOR Y SUPERIOR</t>
  </si>
  <si>
    <t>Programas y cumplimiento de metas</t>
  </si>
  <si>
    <t>Universidad / Institución</t>
  </si>
  <si>
    <t>Ciclo escolar</t>
  </si>
  <si>
    <t xml:space="preserve">Inicio ó Fin </t>
  </si>
  <si>
    <t>Número de Alumnos</t>
  </si>
  <si>
    <t>Nivel Educativo  (Media Superior o superior)</t>
  </si>
  <si>
    <t>Tipo de Servicio o Subsistema</t>
  </si>
  <si>
    <t>Fracción I</t>
  </si>
  <si>
    <t>Programa</t>
  </si>
  <si>
    <t>Total</t>
  </si>
  <si>
    <t xml:space="preserve">DESTINO DE LOS RECURSOS FEDERALES QUE RECIBEN UNIVERSIDADES E INSTITUCIONES DE EDUCACIÓN MEDIA SUPERIOR Y SUPERIOR </t>
  </si>
  <si>
    <t xml:space="preserve">Costo de la plantilla de pesonal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</si>
  <si>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</si>
  <si>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</si>
  <si>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</si>
  <si>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</si>
  <si>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</si>
  <si>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</si>
  <si>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</si>
  <si>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</si>
  <si>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</si>
  <si>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</si>
  <si>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</si>
  <si>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</si>
  <si>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</si>
  <si>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</si>
  <si>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</si>
  <si>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ene-marz</t>
  </si>
  <si>
    <t>Fracción V</t>
  </si>
  <si>
    <r>
      <t xml:space="preserve">Meta Anual
</t>
    </r>
    <r>
      <rPr>
        <sz val="10"/>
        <color indexed="9"/>
        <rFont val="Calibri"/>
        <family val="2"/>
      </rPr>
      <t>Indicador / (Variable meta)</t>
    </r>
  </si>
  <si>
    <t>Gasto Ejercido</t>
  </si>
  <si>
    <t>TOTAL</t>
  </si>
  <si>
    <t>Se envían anexo a este informe, los estados de situación financiera, analítico, así como el de origen y aplicación de recursos públicos federales.</t>
  </si>
  <si>
    <t>Certifico que los documentos originales que amparan esta relación se encuentran en el archivo de la Institución, fueron debidamente requisitados conforme a la normatividad vigente y que fueron aplicados en el proyecto arriba mencionado.</t>
  </si>
  <si>
    <t>Media Superior</t>
  </si>
  <si>
    <t>Telebachillerato Comunitario</t>
  </si>
  <si>
    <t>TELEBACHILLERATO COMUNITARIO</t>
  </si>
  <si>
    <t>DIRECTOR DE EDUCACIÓN MEDIA SUPERIOR</t>
  </si>
  <si>
    <t>TBC 16ETK0001P SAN RAMON</t>
  </si>
  <si>
    <t>RESPONSABLE DEL TBC</t>
  </si>
  <si>
    <t>SAN RAMON</t>
  </si>
  <si>
    <t>DOCENTE</t>
  </si>
  <si>
    <t xml:space="preserve">TBC 16ETK0002O MESA DE GUADALUPE </t>
  </si>
  <si>
    <t>MESA DE GUADALUPE</t>
  </si>
  <si>
    <t xml:space="preserve">TBC 16ETK0003N LA PALMA </t>
  </si>
  <si>
    <t>LA PALMA DE CEDANO</t>
  </si>
  <si>
    <t>TBC 16ETK0004M SAUZ DE ABAJO</t>
  </si>
  <si>
    <t>SAUZ DE ABAJO</t>
  </si>
  <si>
    <t>TBC 16ETK0005L PASO DE PALMILLAS</t>
  </si>
  <si>
    <t>EL PASO DE PALMILLAS</t>
  </si>
  <si>
    <t>TBC 16ETK0006K SANTA BARBARA</t>
  </si>
  <si>
    <t>EL REPARO</t>
  </si>
  <si>
    <t>TBC 16ETK0007J NUEVO ZIROSTO</t>
  </si>
  <si>
    <t>NUEVO ZIROSTO</t>
  </si>
  <si>
    <t>TBC 16ETK0008I IRAMUCO</t>
  </si>
  <si>
    <t>IRAMUCO</t>
  </si>
  <si>
    <t xml:space="preserve">TBC 16ETK0009H PAROTA DE ATIJO </t>
  </si>
  <si>
    <t>PAROTA DE ATIJO</t>
  </si>
  <si>
    <t>TBC 16ETK0011W SAN JUAN DE LOS PLATANOS</t>
  </si>
  <si>
    <t>SAN JUAN DE LOS PLATANOS</t>
  </si>
  <si>
    <t>TBC 16ETK0012V PRESA DEL ROSARIO</t>
  </si>
  <si>
    <t>PRESA DEL ROSARIO</t>
  </si>
  <si>
    <t>TBC 16ETK0013U COFRADIA DE OSTULA</t>
  </si>
  <si>
    <t>LA COFRADIA DE OSTULA</t>
  </si>
  <si>
    <t>TBC 16ETK0014T LA PLAYA DE GUADALUPE</t>
  </si>
  <si>
    <t>LA PLAYA DE GUADALUPE</t>
  </si>
  <si>
    <t>TBC 16ETK0015S MARUATILLA</t>
  </si>
  <si>
    <t>MARUATILLA</t>
  </si>
  <si>
    <t>TBC 16ETK0016R PUENTE DE TIERRA</t>
  </si>
  <si>
    <t>PUENTE DE TIERRA</t>
  </si>
  <si>
    <t>TBC 16ETK0017Q SAN ANDRÉS</t>
  </si>
  <si>
    <t>SAN ANDRÉS ZIRONDARO</t>
  </si>
  <si>
    <t>TBC 16ETK0018P BAZTAN DEL COBRE</t>
  </si>
  <si>
    <t>BAZTAN DEL COBRE</t>
  </si>
  <si>
    <t>TBC 16ETK0019O TURITZIO</t>
  </si>
  <si>
    <t>TURITZIO</t>
  </si>
  <si>
    <t>TBC 16ETK0020D EL CHAUZ</t>
  </si>
  <si>
    <t>EL CHAUZ</t>
  </si>
  <si>
    <t>TBC 16ETK0021C SAN RAFAEL</t>
  </si>
  <si>
    <t>SAN RAFAEL</t>
  </si>
  <si>
    <t>TBC 16ETK0022B ZACAN</t>
  </si>
  <si>
    <t>ZACAN</t>
  </si>
  <si>
    <t>TBC 16ETK0023A AGUA FRIA</t>
  </si>
  <si>
    <t>AGUA FRIA</t>
  </si>
  <si>
    <t>TBC 16ETK0024Z ARARÓ</t>
  </si>
  <si>
    <t>ARARÓ</t>
  </si>
  <si>
    <t>TBC 16 ETK0025Z CARACHA</t>
  </si>
  <si>
    <t>CARACHA</t>
  </si>
  <si>
    <t>TBC 16 ETK0026Y CHERAN ATZICURIN  CHERANASTICO</t>
  </si>
  <si>
    <t>CHERAN ATZICURIN CHERANASTICO</t>
  </si>
  <si>
    <t>TBC 16 ETK0027X COLONIA ERENDIRA</t>
  </si>
  <si>
    <t>COLONIA ERENDIRA</t>
  </si>
  <si>
    <t>TBC 16 ETK0028W EL CAPULIN</t>
  </si>
  <si>
    <t>EL CAPULIN</t>
  </si>
  <si>
    <t>TBC 16 ETK0029V EL CEÑIDOR</t>
  </si>
  <si>
    <t>EL CEÑIDOR</t>
  </si>
  <si>
    <t>TBC 16 ETK0030K GUASCUARO DE MUGICA</t>
  </si>
  <si>
    <t>GUASCUARO DE MUGICA</t>
  </si>
  <si>
    <t>TBC 16 ETK0031J J.TRINIDAD REGALADO(LA COLONIA)</t>
  </si>
  <si>
    <t xml:space="preserve"> J.TRINIDAD REGALADO(LA COLONIA)</t>
  </si>
  <si>
    <t>TBC 16 ETK0032I LA CUESTITA</t>
  </si>
  <si>
    <t>LA CUESTITA</t>
  </si>
  <si>
    <t>TBC 16 ETK0033H LA ESCALERA</t>
  </si>
  <si>
    <t>LA ESCALERA</t>
  </si>
  <si>
    <t>TBC 16 ETK0034G LA ESTANCIA</t>
  </si>
  <si>
    <t>LA ESTANCIA</t>
  </si>
  <si>
    <t>TBC 16 ETK0035F LA IBERICA</t>
  </si>
  <si>
    <t>LA IBERICA</t>
  </si>
  <si>
    <t>TBC 16 ETK0036E NUEVO CORONDIRO</t>
  </si>
  <si>
    <t>NUEVO CORONDIRO</t>
  </si>
  <si>
    <t>TBC 16 ETK0037D SAN ANDRES CORU</t>
  </si>
  <si>
    <t>SAN ANDRES CORU</t>
  </si>
  <si>
    <t>SAN JUAN BENITO JUAREZ</t>
  </si>
  <si>
    <t>TBC 16 ETK0038C SAN JUAN BENITO JUAREZ</t>
  </si>
  <si>
    <t>TBC 16 ETK0039B SANTA MARIA URAPICHO</t>
  </si>
  <si>
    <t>SANTA MARIA URAPICHO</t>
  </si>
  <si>
    <t xml:space="preserve"> TBC 16 ETK0040R VALLE DE GUADALUPE</t>
  </si>
  <si>
    <t>VALLE DE GUADALUPE</t>
  </si>
  <si>
    <t>TBC 16 ETK0041Q CENOBIO MORENO</t>
  </si>
  <si>
    <t>CENOBIO MORENO</t>
  </si>
  <si>
    <t>TBC 16 ETK0042P SAN MIGUEL EL ALTO</t>
  </si>
  <si>
    <t>SAN MIGUEL EL ALTO</t>
  </si>
  <si>
    <t>TBC 16 ETK0043O CEBADILLAS CORRAL FALSO</t>
  </si>
  <si>
    <t>CEBADILLAS CORRAL FALSO</t>
  </si>
  <si>
    <t>TELEBACHILLERATO COMUNITARIO MICHOACÁN</t>
  </si>
  <si>
    <t>Inicio</t>
  </si>
  <si>
    <t>Estados de Situación Financiera, Analítico, así como el de origen y aplicación de recursos públicos federales.</t>
  </si>
  <si>
    <t>Fracción IV</t>
  </si>
  <si>
    <t>CONCEPTO</t>
  </si>
  <si>
    <t>INGRESOS Y OTROS BENEFICIOS</t>
  </si>
  <si>
    <t xml:space="preserve">Ingresos de la Gestión 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</si>
  <si>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</si>
  <si>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</si>
  <si>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</si>
  <si>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</si>
  <si>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</si>
  <si>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</si>
  <si>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</si>
  <si>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comprendiendos en las Fracciones de la Ley de Ingresos Causados en Ejercicios Fiscales Anteriores Pendientes de de Liquidación o Pago</t>
  </si>
  <si>
    <t>Participaciones, Aportaciones, Transferencias, Asignacones, Subsidios y Otras Ayudas</t>
  </si>
  <si>
    <t>Participaciones y Aportaciones</t>
  </si>
  <si>
    <t>Transferencias, Asignaciones, Subsidios y Otras Ayudas</t>
  </si>
  <si>
    <t xml:space="preserve">Otros Ingresos y Beneficios </t>
  </si>
  <si>
    <t>TOTAL INGRESOS Y OTROS BENEFICIOS</t>
  </si>
  <si>
    <t>GASTOS Y OTRAS PÉRDIDAS</t>
  </si>
  <si>
    <t>Gastos de Funcionamiento</t>
  </si>
  <si>
    <t>Servicios Personales</t>
  </si>
  <si>
    <t>Intereses Comisiones y Otros Gastos de la Deuda Pública</t>
  </si>
  <si>
    <t>Ayudas Sociales</t>
  </si>
  <si>
    <t>Transferencias a Fideicomisos, Mandatos y Contratos</t>
  </si>
  <si>
    <t>Ingresos Financieros</t>
  </si>
  <si>
    <t>Otros Gastos y Pérdidas Extraordinarias</t>
  </si>
  <si>
    <t>Inversión Pública</t>
  </si>
  <si>
    <t>TOTAL GASTOS Y OTRAS PÉRDIDAS</t>
  </si>
  <si>
    <t>Responsable del Proyecto</t>
  </si>
  <si>
    <t xml:space="preserve">Vo. Bo. </t>
  </si>
  <si>
    <t>FLUJO DE EFECTIVO DE LAS ACTIVIDADES DE GESTIÓN</t>
  </si>
  <si>
    <t>ORIGEN</t>
  </si>
  <si>
    <t xml:space="preserve">APLICACIÓN </t>
  </si>
  <si>
    <t xml:space="preserve">Servicios Generales </t>
  </si>
  <si>
    <t xml:space="preserve">Subsidios y Subvenciones </t>
  </si>
  <si>
    <t>Donativos</t>
  </si>
  <si>
    <t>Otras Aplicaciones de Operación</t>
  </si>
  <si>
    <t>Flujos Netos por Actividades de Operación</t>
  </si>
  <si>
    <t>FLUJOS DE EFECTIVO DE LAS ACTIVIDADES DE INVERSIÓN</t>
  </si>
  <si>
    <t xml:space="preserve">ORIGEN </t>
  </si>
  <si>
    <t xml:space="preserve">Binenes Inmuebles, Infraestructura y Construcciones en Proceso  </t>
  </si>
  <si>
    <t>Bienes Muebles</t>
  </si>
  <si>
    <t>Otros Origenes de Inversión</t>
  </si>
  <si>
    <t>Aplicación</t>
  </si>
  <si>
    <t>Otras Aplicaciones de Inversión</t>
  </si>
  <si>
    <t>Flujo Efectivo por las Actividades de Financiamiento</t>
  </si>
  <si>
    <t>Endeudamiento Neto</t>
  </si>
  <si>
    <t xml:space="preserve">Interno </t>
  </si>
  <si>
    <t>Externo</t>
  </si>
  <si>
    <t>Servicios de la Deuda</t>
  </si>
  <si>
    <t xml:space="preserve">Incremento Neto en el Efectivo y Equivalente al Efectivo </t>
  </si>
  <si>
    <t>Efectivo y Equivalente al Inicio del ejercicio</t>
  </si>
  <si>
    <t>Efectivo y Equivalente al final del Ejercicio</t>
  </si>
  <si>
    <t>SALDO INICIAL</t>
  </si>
  <si>
    <t xml:space="preserve">ABONOS DEL PERIODO </t>
  </si>
  <si>
    <t>SALDO FINAL</t>
  </si>
  <si>
    <t>VARIACIÓN DEL PERIODO</t>
  </si>
  <si>
    <t>ACTIVO</t>
  </si>
  <si>
    <t>Activo Circulante</t>
  </si>
  <si>
    <t>Efectivo y Equivalentes</t>
  </si>
  <si>
    <t>Derecho a Recibir Efectivos y Equivalentes</t>
  </si>
  <si>
    <t>Derecho a Recibir Bienes y Servicios</t>
  </si>
  <si>
    <t>Inventarios</t>
  </si>
  <si>
    <t>Almacenes</t>
  </si>
  <si>
    <t>Estimaciones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</si>
  <si>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</si>
  <si>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</si>
  <si>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</si>
  <si>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</si>
  <si>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</si>
  <si>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Activos Intangibles </t>
  </si>
  <si>
    <t>Depreciación, Deterioro y Amortización Acumulada de Bienes</t>
  </si>
  <si>
    <t>Activos Diferidos</t>
  </si>
  <si>
    <t>Estimaciones por Pérdida o Deterioro de Activos No Circulantes</t>
  </si>
  <si>
    <t>Otros Activos No Circulantes</t>
  </si>
  <si>
    <t>Total de Activo Circulante</t>
  </si>
  <si>
    <t xml:space="preserve">Total de Activos No Circulantes </t>
  </si>
  <si>
    <t>TOTAL ACTIVO</t>
  </si>
  <si>
    <t>PASIVO</t>
  </si>
  <si>
    <t>Pasivo Circulante</t>
  </si>
  <si>
    <t>Total de Pasivo Circulante</t>
  </si>
  <si>
    <t>Pasivo No Circulante</t>
  </si>
  <si>
    <t>Cuentas por Pagar a Largo Plazo</t>
  </si>
  <si>
    <t>Documentos por Pagar a Largo Plazo</t>
  </si>
  <si>
    <t>Deuda Pública a Largo Plazo</t>
  </si>
  <si>
    <t>TOTAL PASIVO</t>
  </si>
  <si>
    <t>HACIENDA PÚBLICA / PATRIMONIO</t>
  </si>
  <si>
    <t>Donaciones de Capital</t>
  </si>
  <si>
    <t>Resultado de Ejercicio</t>
  </si>
  <si>
    <t>Resultado de Ejercicios Anteriores</t>
  </si>
  <si>
    <t>TOTAL HACIENDA PÚBLICA PATRIMONIO</t>
  </si>
  <si>
    <t>TOTAL DE PASIVO Y HACIENDA PÚBLICA</t>
  </si>
  <si>
    <t>1_/ Tipo de personal: docente, no docente, administrativo o manual.</t>
  </si>
  <si>
    <t>2022-2023</t>
  </si>
  <si>
    <t xml:space="preserve">Transferencias Internas y Asignaciones al Sector Público </t>
  </si>
  <si>
    <t>Participaciones, Aportaciones, Transferencias, Asignaciones, Subsidios y Otras Ayudas</t>
  </si>
  <si>
    <t xml:space="preserve">                  </t>
  </si>
  <si>
    <t>Acumulado Total 2022</t>
  </si>
  <si>
    <t>En términos del artículo  37, fracción I del Decreto de Presupuesto de Egresos de la Federación para el Ejercicio Fiscal 2023</t>
  </si>
  <si>
    <t>Programas a los que se destinan los recursos y el cumplimiento de las metas correspondientes</t>
  </si>
  <si>
    <t>TELEBACHILLERATO COMUNITARIO DEL ESTADO DE MICHOACÁN</t>
  </si>
  <si>
    <t>MTRA. MARIANA SOSA OLMEDA</t>
  </si>
  <si>
    <t>DIRECTORA GENERAL DEL INSTITUTO DE EDUCACIÓN MEDIA SUPERIOR Y SUPERIOR DEL ESTADO DE MICHOACÁN</t>
  </si>
  <si>
    <t>En términos del artículo  37, fracción  II del Decreto de Presupuesto de Egresos de la Federación para el Ejercicio Fiscal 2023</t>
  </si>
  <si>
    <t>Costo de la nómina del personal docente, no docente, administrativo y manual</t>
  </si>
  <si>
    <t>En términos del artículo  37, fracción III del Decreto de Presupuesto de Egresos de la Federación para el Ejercicio Fiscal 2023</t>
  </si>
  <si>
    <t xml:space="preserve">Desglose del gasto corriente </t>
  </si>
  <si>
    <t>En términos del artículo  37, fracción IV del Decreto de Presupuesto de Egresos de la Federación para el Ejercicio Fiscal 2021</t>
  </si>
  <si>
    <t>En términos del artículo  37, fracción IV del Decreto de Presupuesto de Egresos de la Federación para el Ejercicio Fiscal 2023</t>
  </si>
  <si>
    <t>TELEBACHILLERATO COMUNITARIO MICHOACÁN 2023</t>
  </si>
  <si>
    <t>MTRA MARIANA SOSA OLMEDA</t>
  </si>
  <si>
    <t>En términos del artículo 37, fracción V del Decreto de Presupuesto de Egresos de la Federación para el Ejercicio Fiscal 2023</t>
  </si>
  <si>
    <t>Información sobre la matrícula de inicio y fin de cada ciclo escolar</t>
  </si>
  <si>
    <t xml:space="preserve">                                     Vo. Bo. </t>
  </si>
  <si>
    <t>Proveedores por Pagar a Corto Plazo</t>
  </si>
  <si>
    <t>Salarios por Pagar a Corto Plazo</t>
  </si>
  <si>
    <t>Gratificaciones por Pagar a Corto Plazo</t>
  </si>
  <si>
    <t>Otras Prestaciones por Pagar a Corto Plazo</t>
  </si>
  <si>
    <t xml:space="preserve">Cuentas por Pagar a Corto </t>
  </si>
  <si>
    <t>Aportaciones de Seguridad Social por Pagar</t>
  </si>
  <si>
    <t>Impuestos por Pagar a Corto Plazo</t>
  </si>
  <si>
    <t>Autorizó</t>
  </si>
  <si>
    <t>Revisó</t>
  </si>
  <si>
    <t xml:space="preserve">                                              DRA. ÁFRICA REBOLLAR CORRO</t>
  </si>
  <si>
    <t xml:space="preserve">              JEFA DEL DEPARTAMENTO DE TELEBACHILLERATO COMUNITARIO </t>
  </si>
  <si>
    <t xml:space="preserve">                                                               Elaboró</t>
  </si>
  <si>
    <t xml:space="preserve">                                       ___________________________________</t>
  </si>
  <si>
    <t xml:space="preserve">       Revisó</t>
  </si>
  <si>
    <t>____________________________________________</t>
  </si>
  <si>
    <t xml:space="preserve">                        MTRA. MARIANA SOSA OLMEDA</t>
  </si>
  <si>
    <t xml:space="preserve">                                                                                                                 ___________________________________________</t>
  </si>
  <si>
    <t xml:space="preserve">                                                        Elaboró</t>
  </si>
  <si>
    <t xml:space="preserve"> DRA. ÁFRICA REBOLLAR CORRO</t>
  </si>
  <si>
    <t xml:space="preserve">JEFA DEL DEPARTAMENTO DE TELEBACHILLERATO COMUNITARIO </t>
  </si>
  <si>
    <t xml:space="preserve">                            Elaboró</t>
  </si>
  <si>
    <t xml:space="preserve">     ___________________________________</t>
  </si>
  <si>
    <t xml:space="preserve">           MTRA. MARIANA SOSA OLMEDA</t>
  </si>
  <si>
    <t xml:space="preserve">     _____________________________________</t>
  </si>
  <si>
    <t xml:space="preserve">                              Autorizó</t>
  </si>
  <si>
    <t xml:space="preserve">                              Revisó </t>
  </si>
  <si>
    <t xml:space="preserve">  _____________________________________________</t>
  </si>
  <si>
    <t xml:space="preserve">  DIRECTOR DE EDUCACIÓN MEDIA SUPERIOR</t>
  </si>
  <si>
    <t>Elaboro</t>
  </si>
  <si>
    <t>DRA. ÁFRICA REBOLLAR CORRO</t>
  </si>
  <si>
    <t>JEFA DEL DEPARTAMENTO DEL TELEBACHILLERATO COMUNITARIO</t>
  </si>
  <si>
    <t>___________________________________________</t>
  </si>
  <si>
    <t>___________________________________</t>
  </si>
  <si>
    <t>_____________________________________</t>
  </si>
  <si>
    <t>________________________________</t>
  </si>
  <si>
    <t>CONTRATO POR TIEMPO DETERMINADO</t>
  </si>
  <si>
    <t xml:space="preserve"> </t>
  </si>
  <si>
    <t>Certifico que los documentos originales que amparan esta relación se encuentran en el archivo del Instituto, fueron debidamente requisitados conforme a la normatividad vigente y que fueron aplicados al proyecto arriba mencionado.</t>
  </si>
  <si>
    <t>MTRO. MARIO ABRAHAM MACIEL FIGUEROA</t>
  </si>
  <si>
    <t>MTRO MARIO ABRAHAM MACIEL FIGUEROA</t>
  </si>
  <si>
    <t xml:space="preserve">   MTRO. MARIO ABRAHAM MACIEL FIGUEROA</t>
  </si>
  <si>
    <t>2023-2024</t>
  </si>
  <si>
    <t>Fin</t>
  </si>
  <si>
    <t>CARGOS DEL PERIODO</t>
  </si>
  <si>
    <t xml:space="preserve">                                              MTRO. MARIO ABRAHAM MACIEL FIGUEROA</t>
  </si>
  <si>
    <t xml:space="preserve">                                             DIRECTOR DE EDUCACIÓN MEDIA SUPERIOR</t>
  </si>
  <si>
    <t>Observaciones: la información se refiere a 42 Telebachilleratos Comunitarios que operaron hasta el mes de diciembre 2023 en el Estado de Michoacán.</t>
  </si>
  <si>
    <t>Certifico que los documentos originales que amparan esta relación se encuentran en el archivo de la Institución, fueron debidamente requisitados conforme a la normatividad vigente y que fueron aplicados al proyecto arriba mencionado.</t>
  </si>
  <si>
    <t>Enero-Octubre</t>
  </si>
  <si>
    <t>Enero-Noviembre</t>
  </si>
  <si>
    <t>Enero-Diciembre</t>
  </si>
  <si>
    <t>Metas alcanzadas al período Enero-Diciembre</t>
  </si>
  <si>
    <t>Metas programadas ene-dic</t>
  </si>
  <si>
    <t>Metas alcanzadas
enero-diciembre</t>
  </si>
  <si>
    <t xml:space="preserve">Observaciones: la información se refiere a 42  Telebachilleratos Comunitarios que operaron hasta el mes de diciembre del 2023 en el Estado de Michoacán.                                                                       </t>
  </si>
  <si>
    <t>octubre</t>
  </si>
  <si>
    <t>noviembre</t>
  </si>
  <si>
    <t>diciembre</t>
  </si>
  <si>
    <t>Observaciones:  La informacón se refiere a 42 Telebachilletaros Comunitarios que operaron hasta el mes de diciembre del 2023 en el Estado de Michoacán</t>
  </si>
  <si>
    <t>Observaciones: la información se refiere a 42 Telebachilleratos Comunitarios que operaron hasta el mes de diciembre del 2023 en el Estado de Michoacán</t>
  </si>
  <si>
    <t>ESTADO DE ACTIVIDADES DEL O1 DE ENERO 2022 AL 31 DE DICIEMBRE 2023</t>
  </si>
  <si>
    <t>Observaciones: la información se refiere a 42 Telebachilleratos Comunitarios que operaron hasta el mes de diciembre 2023 en el Estado de Michoacán</t>
  </si>
  <si>
    <t xml:space="preserve">                               ESTADO DE SITUACIÓN FINANCIERA AL 31 DE DICIEMBRE 2023</t>
  </si>
  <si>
    <t>ESTADO DE FLUJOS DE EFECTIVO DEL 01 DE ENERO 2023 AL 31 DE DICIEMBRE 2023</t>
  </si>
  <si>
    <t>ESTADO DE VARIACIONES EN LA HACIENDA PÚBLICA  DEL 01 DE ENERO 2023 AL 31 DE DICIEMBRE 2023</t>
  </si>
  <si>
    <t>.</t>
  </si>
  <si>
    <t xml:space="preserve">Reintegro al final del año por concepto de aportaciones para la vivienda correspondiente a los meses de enero a noviembre </t>
  </si>
  <si>
    <t>Acumulado
enero-diciembre</t>
  </si>
  <si>
    <t>Total de reintegro</t>
  </si>
  <si>
    <t>Reintegro productos financieros</t>
  </si>
  <si>
    <t>Reintegro a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</si>
</sst>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General_)"/>
    <numFmt numFmtId="166" formatCode="&quot;$&quot;#,##0.00"/>
    <numFmt numFmtId="167" formatCode="#,##0.0000000000"/>
    <numFmt numFmtId="168" formatCode="0.0%"/>
    <numFmt numFmtId="169" formatCode="_-* #,##0.0000_-;\-* #,##0.0000_-;_-* &quot;-&quot;??_-;_-@_-"/>
    <numFmt numFmtId="172" formatCode="_-&quot;$&quot;* #,##0.00_-;\-&quot;$&quot;* #,##0.00_-;_-&quot;$&quot;* &quot;-&quot;??_-;_-@_-"/>
    <numFmt numFmtId="173" formatCode="_-* #,##0.00_-;\-* #,##0.00_-;_-* &quot;-&quot;??_-;_-@_-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0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1"/>
      <name val="Arial"/>
      <family val="2"/>
    </font>
    <font>
      <b/>
      <sz val="9"/>
      <name val="Arial"/>
      <family val="2"/>
    </font>
    <font>
      <sz val="10"/>
      <color theme="1"/>
      <name val="Montserrat"/>
    </font>
    <font>
      <sz val="9"/>
      <name val="Montserrat Regular"/>
    </font>
    <font>
      <b/>
      <sz val="8"/>
      <color indexed="9"/>
      <name val="Montserrat"/>
    </font>
    <font>
      <b/>
      <sz val="8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3" fillId="0" borderId="0">
      <alignment wrapText="1"/>
    </xf>
    <xf numFmtId="43" fontId="3" fillId="0" borderId="0" applyFont="0" applyFill="0" applyBorder="0" applyAlignment="0" applyProtection="0"/>
    <xf numFmtId="0" fontId="20" fillId="0" borderId="0"/>
    <xf numFmtId="0" fontId="3" fillId="0" borderId="0"/>
    <xf numFmtId="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270">
    <xf numFmtId="0" fontId="0" fillId="0" borderId="0" xfId="0"/>
    <xf numFmtId="3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/>
    <xf numFmtId="0" fontId="0" fillId="0" borderId="1" xfId="0" applyBorder="1"/>
    <xf numFmtId="4" fontId="0" fillId="0" borderId="0" xfId="0" applyNumberFormat="1"/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2" borderId="0" xfId="0" applyFill="1"/>
    <xf numFmtId="0" fontId="21" fillId="0" borderId="0" xfId="0" applyFont="1"/>
    <xf numFmtId="0" fontId="22" fillId="0" borderId="0" xfId="0" applyFont="1"/>
    <xf numFmtId="43" fontId="21" fillId="0" borderId="0" xfId="0" applyNumberFormat="1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4" fontId="17" fillId="0" borderId="3" xfId="0" applyNumberFormat="1" applyFont="1" applyBorder="1" applyAlignment="1">
      <alignment horizontal="right"/>
    </xf>
    <xf numFmtId="0" fontId="17" fillId="0" borderId="3" xfId="0" applyFont="1" applyBorder="1" applyAlignment="1">
      <alignment horizontal="center" vertical="top"/>
    </xf>
    <xf numFmtId="43" fontId="17" fillId="0" borderId="3" xfId="0" applyNumberFormat="1" applyFont="1" applyBorder="1"/>
    <xf numFmtId="43" fontId="16" fillId="0" borderId="3" xfId="0" applyNumberFormat="1" applyFont="1" applyBorder="1"/>
    <xf numFmtId="0" fontId="17" fillId="0" borderId="3" xfId="0" applyFont="1" applyBorder="1" applyAlignment="1">
      <alignment horizontal="left"/>
    </xf>
    <xf numFmtId="0" fontId="12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right" vertical="center"/>
    </xf>
    <xf numFmtId="0" fontId="3" fillId="0" borderId="0" xfId="4"/>
    <xf numFmtId="10" fontId="23" fillId="0" borderId="3" xfId="4" applyNumberFormat="1" applyFont="1" applyBorder="1" applyAlignment="1">
      <alignment horizontal="center" vertical="center" wrapText="1"/>
    </xf>
    <xf numFmtId="3" fontId="23" fillId="0" borderId="3" xfId="4" applyNumberFormat="1" applyFont="1" applyBorder="1" applyAlignment="1">
      <alignment horizontal="center" vertical="center"/>
    </xf>
    <xf numFmtId="3" fontId="23" fillId="0" borderId="3" xfId="5" applyNumberFormat="1" applyFont="1" applyBorder="1" applyAlignment="1">
      <alignment horizontal="center" vertical="center" wrapText="1"/>
    </xf>
    <xf numFmtId="0" fontId="12" fillId="3" borderId="0" xfId="0" applyFont="1" applyFill="1"/>
    <xf numFmtId="0" fontId="7" fillId="3" borderId="0" xfId="0" applyFont="1" applyFill="1"/>
    <xf numFmtId="0" fontId="13" fillId="3" borderId="10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7" fillId="3" borderId="0" xfId="0" quotePrefix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quotePrefix="1" applyFont="1" applyFill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5" fillId="0" borderId="0" xfId="0" applyFont="1"/>
    <xf numFmtId="0" fontId="16" fillId="0" borderId="3" xfId="0" applyFont="1" applyBorder="1"/>
    <xf numFmtId="4" fontId="16" fillId="0" borderId="3" xfId="0" applyNumberFormat="1" applyFont="1" applyBorder="1" applyAlignment="1">
      <alignment horizontal="right"/>
    </xf>
    <xf numFmtId="0" fontId="26" fillId="0" borderId="0" xfId="0" applyFont="1"/>
    <xf numFmtId="0" fontId="25" fillId="0" borderId="0" xfId="0" applyFont="1"/>
    <xf numFmtId="164" fontId="12" fillId="0" borderId="3" xfId="0" applyNumberFormat="1" applyFont="1" applyBorder="1" applyAlignment="1">
      <alignment vertical="center"/>
    </xf>
    <xf numFmtId="0" fontId="12" fillId="0" borderId="3" xfId="0" applyFont="1" applyBorder="1"/>
    <xf numFmtId="164" fontId="12" fillId="0" borderId="3" xfId="0" applyNumberFormat="1" applyFont="1" applyBorder="1"/>
    <xf numFmtId="164" fontId="12" fillId="0" borderId="3" xfId="0" applyNumberFormat="1" applyFont="1" applyBorder="1" applyAlignment="1">
      <alignment horizontal="right"/>
    </xf>
    <xf numFmtId="0" fontId="0" fillId="0" borderId="3" xfId="0" applyBorder="1"/>
    <xf numFmtId="164" fontId="0" fillId="0" borderId="3" xfId="0" applyNumberFormat="1" applyBorder="1"/>
    <xf numFmtId="4" fontId="0" fillId="0" borderId="3" xfId="0" applyNumberFormat="1" applyBorder="1"/>
    <xf numFmtId="0" fontId="19" fillId="0" borderId="0" xfId="0" applyFont="1" applyAlignment="1">
      <alignment vertical="center" wrapText="1"/>
    </xf>
    <xf numFmtId="0" fontId="0" fillId="0" borderId="3" xfId="0" applyBorder="1" applyAlignment="1">
      <alignment horizontal="center"/>
    </xf>
    <xf numFmtId="3" fontId="3" fillId="0" borderId="3" xfId="0" applyNumberFormat="1" applyFont="1" applyBorder="1"/>
    <xf numFmtId="0" fontId="0" fillId="0" borderId="3" xfId="0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7" fillId="0" borderId="3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3" borderId="0" xfId="0" applyFont="1" applyFill="1" applyAlignment="1">
      <alignment horizontal="left"/>
    </xf>
    <xf numFmtId="0" fontId="17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10" fontId="23" fillId="0" borderId="3" xfId="4" applyNumberFormat="1" applyFont="1" applyBorder="1" applyAlignment="1">
      <alignment horizontal="center" vertical="center"/>
    </xf>
    <xf numFmtId="164" fontId="27" fillId="0" borderId="3" xfId="0" applyNumberFormat="1" applyFont="1" applyBorder="1" applyAlignment="1">
      <alignment vertical="center"/>
    </xf>
    <xf numFmtId="0" fontId="10" fillId="3" borderId="0" xfId="0" quotePrefix="1" applyFont="1" applyFill="1" applyAlignment="1">
      <alignment horizontal="center" vertical="center"/>
    </xf>
    <xf numFmtId="4" fontId="28" fillId="0" borderId="3" xfId="0" applyNumberFormat="1" applyFont="1" applyBorder="1"/>
    <xf numFmtId="0" fontId="14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5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5" fillId="0" borderId="3" xfId="0" applyFont="1" applyBorder="1"/>
    <xf numFmtId="164" fontId="14" fillId="0" borderId="3" xfId="0" applyNumberFormat="1" applyFont="1" applyBorder="1" applyAlignment="1">
      <alignment vertical="center"/>
    </xf>
    <xf numFmtId="164" fontId="14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Border="1" applyAlignment="1">
      <alignment wrapText="1"/>
    </xf>
    <xf numFmtId="166" fontId="12" fillId="0" borderId="3" xfId="0" applyNumberFormat="1" applyFont="1" applyBorder="1"/>
    <xf numFmtId="166" fontId="0" fillId="0" borderId="3" xfId="0" applyNumberFormat="1" applyBorder="1"/>
    <xf numFmtId="166" fontId="5" fillId="0" borderId="0" xfId="0" applyNumberFormat="1" applyFont="1"/>
    <xf numFmtId="166" fontId="5" fillId="0" borderId="3" xfId="0" applyNumberFormat="1" applyFont="1" applyBorder="1"/>
    <xf numFmtId="166" fontId="14" fillId="0" borderId="3" xfId="0" applyNumberFormat="1" applyFont="1" applyBorder="1"/>
    <xf numFmtId="164" fontId="0" fillId="0" borderId="3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164" fontId="5" fillId="0" borderId="3" xfId="0" applyNumberFormat="1" applyFont="1" applyBorder="1"/>
    <xf numFmtId="0" fontId="0" fillId="0" borderId="0" xfId="0" applyAlignment="1">
      <alignment wrapText="1"/>
    </xf>
    <xf numFmtId="43" fontId="3" fillId="0" borderId="0" xfId="6"/>
    <xf numFmtId="0" fontId="0" fillId="0" borderId="0" xfId="4" applyFont="1"/>
    <xf numFmtId="43" fontId="0" fillId="0" borderId="0" xfId="6" applyFont="1"/>
    <xf numFmtId="43" fontId="0" fillId="0" borderId="0" xfId="0" applyNumberFormat="1"/>
    <xf numFmtId="43" fontId="12" fillId="0" borderId="0" xfId="6" applyFont="1"/>
    <xf numFmtId="43" fontId="22" fillId="0" borderId="0" xfId="6" applyFont="1"/>
    <xf numFmtId="0" fontId="30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4" fontId="28" fillId="0" borderId="24" xfId="0" applyNumberFormat="1" applyFont="1" applyBorder="1"/>
    <xf numFmtId="43" fontId="22" fillId="0" borderId="0" xfId="0" applyNumberFormat="1" applyFont="1"/>
    <xf numFmtId="0" fontId="0" fillId="0" borderId="0" xfId="0" applyAlignment="1">
      <alignment vertical="center" wrapText="1"/>
    </xf>
    <xf numFmtId="43" fontId="0" fillId="0" borderId="0" xfId="6" applyFont="1" applyAlignment="1">
      <alignment vertical="center"/>
    </xf>
    <xf numFmtId="43" fontId="25" fillId="0" borderId="0" xfId="6" applyFont="1" applyBorder="1" applyAlignment="1">
      <alignment vertical="center"/>
    </xf>
    <xf numFmtId="43" fontId="19" fillId="0" borderId="0" xfId="6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3" xfId="0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6" fontId="0" fillId="0" borderId="0" xfId="6" applyNumberFormat="1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vertical="center" wrapText="1"/>
    </xf>
    <xf numFmtId="43" fontId="17" fillId="0" borderId="4" xfId="6" applyFont="1" applyBorder="1" applyAlignment="1">
      <alignment vertical="center" wrapText="1"/>
    </xf>
    <xf numFmtId="0" fontId="0" fillId="0" borderId="0" xfId="0" applyAlignment="1">
      <alignment vertical="top" wrapText="1"/>
    </xf>
    <xf numFmtId="166" fontId="0" fillId="0" borderId="0" xfId="0" applyNumberFormat="1"/>
    <xf numFmtId="43" fontId="0" fillId="0" borderId="3" xfId="6" applyFont="1" applyBorder="1" applyAlignment="1">
      <alignment vertical="center"/>
    </xf>
    <xf numFmtId="43" fontId="12" fillId="0" borderId="3" xfId="6" applyFont="1" applyBorder="1" applyAlignment="1">
      <alignment horizontal="right" vertical="center"/>
    </xf>
    <xf numFmtId="43" fontId="5" fillId="0" borderId="3" xfId="0" applyNumberFormat="1" applyFont="1" applyBorder="1"/>
    <xf numFmtId="167" fontId="0" fillId="0" borderId="0" xfId="0" applyNumberFormat="1"/>
    <xf numFmtId="164" fontId="0" fillId="0" borderId="0" xfId="0" applyNumberFormat="1"/>
    <xf numFmtId="166" fontId="0" fillId="0" borderId="3" xfId="0" applyNumberFormat="1" applyBorder="1" applyAlignment="1">
      <alignment horizontal="left" vertical="top" wrapText="1"/>
    </xf>
    <xf numFmtId="43" fontId="25" fillId="0" borderId="0" xfId="6" applyFont="1" applyAlignment="1">
      <alignment vertical="center"/>
    </xf>
    <xf numFmtId="168" fontId="22" fillId="0" borderId="0" xfId="5" applyNumberFormat="1" applyFont="1"/>
    <xf numFmtId="169" fontId="3" fillId="0" borderId="0" xfId="6" applyNumberFormat="1" applyFont="1"/>
    <xf numFmtId="43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19" fillId="0" borderId="18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/>
    </xf>
    <xf numFmtId="43" fontId="5" fillId="0" borderId="0" xfId="6" applyFont="1" applyAlignment="1">
      <alignment horizontal="center"/>
    </xf>
    <xf numFmtId="43" fontId="0" fillId="0" borderId="0" xfId="6" applyFont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3" borderId="8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justify"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9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center" wrapText="1"/>
    </xf>
    <xf numFmtId="0" fontId="10" fillId="3" borderId="0" xfId="0" quotePrefix="1" applyFont="1" applyFill="1" applyAlignment="1">
      <alignment horizontal="center" vertical="center" wrapText="1"/>
    </xf>
    <xf numFmtId="0" fontId="10" fillId="3" borderId="7" xfId="0" quotePrefix="1" applyFont="1" applyFill="1" applyBorder="1" applyAlignment="1">
      <alignment horizontal="center" vertical="center" wrapText="1"/>
    </xf>
    <xf numFmtId="0" fontId="29" fillId="3" borderId="0" xfId="0" quotePrefix="1" applyFont="1" applyFill="1" applyAlignment="1">
      <alignment horizontal="center" vertical="center" wrapText="1"/>
    </xf>
    <xf numFmtId="0" fontId="29" fillId="3" borderId="7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0" fillId="3" borderId="0" xfId="0" quotePrefix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17" fillId="0" borderId="3" xfId="0" applyFont="1" applyFill="1" applyBorder="1" applyAlignment="1">
      <alignment wrapText="1"/>
    </xf>
    <xf numFmtId="165" fontId="17" fillId="0" borderId="3" xfId="0" applyNumberFormat="1" applyFont="1" applyFill="1" applyBorder="1" applyAlignment="1">
      <alignment horizontal="left"/>
    </xf>
    <xf numFmtId="0" fontId="17" fillId="0" borderId="3" xfId="0" applyFont="1" applyFill="1" applyBorder="1"/>
    <xf numFmtId="4" fontId="17" fillId="0" borderId="3" xfId="0" applyNumberFormat="1" applyFont="1" applyFill="1" applyBorder="1" applyAlignment="1">
      <alignment horizontal="right"/>
    </xf>
    <xf numFmtId="43" fontId="17" fillId="0" borderId="3" xfId="0" applyNumberFormat="1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top"/>
    </xf>
    <xf numFmtId="4" fontId="28" fillId="0" borderId="3" xfId="0" applyNumberFormat="1" applyFont="1" applyFill="1" applyBorder="1"/>
    <xf numFmtId="43" fontId="22" fillId="0" borderId="0" xfId="6" applyFont="1" applyFill="1"/>
    <xf numFmtId="43" fontId="0" fillId="0" borderId="0" xfId="6" applyFont="1" applyFill="1"/>
    <xf numFmtId="43" fontId="0" fillId="0" borderId="0" xfId="0" applyNumberFormat="1" applyFill="1"/>
    <xf numFmtId="0" fontId="22" fillId="0" borderId="0" xfId="0" applyFont="1" applyFill="1"/>
    <xf numFmtId="0" fontId="0" fillId="0" borderId="0" xfId="0" applyFill="1"/>
    <xf numFmtId="0" fontId="21" fillId="0" borderId="0" xfId="0" applyFont="1" applyFill="1"/>
    <xf numFmtId="0" fontId="17" fillId="0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64" fontId="31" fillId="0" borderId="0" xfId="0" applyNumberFormat="1" applyFont="1"/>
    <xf numFmtId="166" fontId="5" fillId="0" borderId="0" xfId="0" applyNumberFormat="1" applyFont="1" applyFill="1"/>
    <xf numFmtId="0" fontId="0" fillId="0" borderId="0" xfId="0"/>
    <xf numFmtId="0" fontId="5" fillId="0" borderId="0" xfId="0" applyFont="1"/>
    <xf numFmtId="164" fontId="27" fillId="0" borderId="3" xfId="0" applyNumberFormat="1" applyFont="1" applyBorder="1" applyAlignment="1">
      <alignment vertical="center"/>
    </xf>
    <xf numFmtId="166" fontId="0" fillId="0" borderId="3" xfId="0" applyNumberFormat="1" applyBorder="1"/>
    <xf numFmtId="166" fontId="5" fillId="0" borderId="0" xfId="0" applyNumberFormat="1" applyFont="1"/>
    <xf numFmtId="166" fontId="0" fillId="0" borderId="0" xfId="0" applyNumberFormat="1"/>
    <xf numFmtId="0" fontId="31" fillId="0" borderId="0" xfId="0" applyFont="1"/>
    <xf numFmtId="166" fontId="31" fillId="0" borderId="0" xfId="0" applyNumberFormat="1" applyFont="1"/>
    <xf numFmtId="166" fontId="31" fillId="0" borderId="7" xfId="0" applyNumberFormat="1" applyFont="1" applyBorder="1"/>
    <xf numFmtId="0" fontId="0" fillId="0" borderId="0" xfId="0" applyFill="1" applyBorder="1"/>
    <xf numFmtId="43" fontId="0" fillId="0" borderId="0" xfId="6" applyFont="1" applyFill="1" applyBorder="1"/>
    <xf numFmtId="166" fontId="5" fillId="0" borderId="3" xfId="0" applyNumberFormat="1" applyFont="1" applyFill="1" applyBorder="1"/>
  </cellXfs>
  <cellStyles count="19">
    <cellStyle name="Custom - Modelo8" xfId="1" xr:uid="{00000000-0005-0000-0000-000000000000}"/>
    <cellStyle name="Millares" xfId="6" builtinId="3"/>
    <cellStyle name="Millares 2" xfId="8" xr:uid="{03D4806D-9D1D-4E5C-94E3-74D7BDBA56CD}"/>
    <cellStyle name="Millares 2 2" xfId="16" xr:uid="{52D3014E-D69C-42AD-91C7-508A10AFA5FB}"/>
    <cellStyle name="Millares 3" xfId="2" xr:uid="{00000000-0005-0000-0000-000002000000}"/>
    <cellStyle name="Millares 3 2" xfId="11" xr:uid="{60F6CF77-1B25-4D74-BF54-CEE226FDB3EC}"/>
    <cellStyle name="Millares 4" xfId="14" xr:uid="{286CE2FE-A5BA-4EE2-B154-07AA3111D0AF}"/>
    <cellStyle name="Moneda 2" xfId="10" xr:uid="{BE324824-8028-4D8E-AE6D-A2B9C217B9AF}"/>
    <cellStyle name="Moneda 2 2" xfId="18" xr:uid="{2A18D2D4-5959-4C94-9EF9-6D0AD6DFAB80}"/>
    <cellStyle name="Normal" xfId="0" builtinId="0"/>
    <cellStyle name="Normal 2" xfId="7" xr:uid="{7231C623-4BBA-446A-AD4A-FDFF9B57E1A6}"/>
    <cellStyle name="Normal 2 2" xfId="15" xr:uid="{A0365E09-0D28-4A43-A1B6-93D7B78C41B6}"/>
    <cellStyle name="Normal 3" xfId="3" xr:uid="{00000000-0005-0000-0000-000004000000}"/>
    <cellStyle name="Normal 3 2" xfId="12" xr:uid="{77D1D360-FB4B-4EA5-BA52-9244364C691C}"/>
    <cellStyle name="Normal 4" xfId="4" xr:uid="{00000000-0005-0000-0000-000005000000}"/>
    <cellStyle name="Porcentaje" xfId="5" builtinId="5"/>
    <cellStyle name="Porcentaje 2" xfId="9" xr:uid="{E591A2D7-E4D8-4466-BCFB-56E835147D11}"/>
    <cellStyle name="Porcentaje 2 2" xfId="17" xr:uid="{250E9C42-8C18-47E9-92A3-ACC584CC26E2}"/>
    <cellStyle name="Porcentaje 3" xfId="13" xr:uid="{9C28BCFF-ED88-4644-BD1D-36AF058EE8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lestino\Desktop\2012\Reportes\Estados%20del%20ejercicio\pel.%20edo%20ejercicio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"/>
      <sheetName val="pp"/>
    </sheetNames>
    <sheetDataSet>
      <sheetData sheetId="0" refreshError="1"/>
      <sheetData sheetId="1">
        <row r="34">
          <cell r="X34">
            <v>792245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opLeftCell="A7" zoomScale="90" zoomScaleNormal="90" workbookViewId="0">
      <selection activeCell="A21" sqref="A21:K21"/>
    </sheetView>
  </sheetViews>
  <sheetFormatPr baseColWidth="10" defaultColWidth="9.140625" defaultRowHeight="12.75" x14ac:dyDescent="0.2"/>
  <cols>
    <col min="1" max="1" width="29.140625" customWidth="1"/>
    <col min="2" max="2" width="47.7109375" customWidth="1"/>
    <col min="3" max="3" width="0.42578125" hidden="1" customWidth="1"/>
    <col min="4" max="4" width="14.85546875" bestFit="1" customWidth="1"/>
    <col min="5" max="5" width="14.85546875" customWidth="1"/>
    <col min="6" max="6" width="15.7109375" bestFit="1" customWidth="1"/>
    <col min="7" max="7" width="2.42578125" customWidth="1"/>
    <col min="8" max="8" width="24.7109375" customWidth="1"/>
    <col min="9" max="9" width="18" customWidth="1"/>
    <col min="10" max="11" width="13.7109375" bestFit="1" customWidth="1"/>
    <col min="12" max="12" width="14.28515625" hidden="1" customWidth="1"/>
  </cols>
  <sheetData>
    <row r="1" spans="1:14" ht="25.5" customHeight="1" x14ac:dyDescent="0.2">
      <c r="A1" s="177" t="s">
        <v>0</v>
      </c>
      <c r="B1" s="177"/>
      <c r="C1" s="177"/>
      <c r="D1" s="177"/>
      <c r="E1" s="177"/>
      <c r="F1" s="177"/>
      <c r="G1" s="177"/>
      <c r="H1" s="177"/>
      <c r="I1" s="178"/>
      <c r="J1" s="178"/>
      <c r="K1" s="178"/>
    </row>
    <row r="2" spans="1:14" ht="14.25" customHeight="1" x14ac:dyDescent="0.2">
      <c r="A2" s="177" t="s">
        <v>225</v>
      </c>
      <c r="B2" s="177"/>
      <c r="C2" s="177"/>
      <c r="D2" s="177"/>
      <c r="E2" s="177"/>
      <c r="F2" s="177"/>
      <c r="G2" s="177"/>
      <c r="H2" s="177"/>
    </row>
    <row r="3" spans="1:14" ht="15.75" customHeight="1" x14ac:dyDescent="0.2">
      <c r="A3" s="177" t="s">
        <v>1</v>
      </c>
      <c r="B3" s="177"/>
      <c r="C3" s="177"/>
      <c r="D3" s="177"/>
      <c r="E3" s="177"/>
      <c r="F3" s="177"/>
      <c r="G3" s="177"/>
      <c r="H3" s="177"/>
      <c r="I3" s="119"/>
      <c r="K3" s="120"/>
    </row>
    <row r="4" spans="1:14" ht="15" customHeight="1" x14ac:dyDescent="0.2">
      <c r="A4" s="177"/>
      <c r="B4" s="177"/>
      <c r="C4" s="177"/>
      <c r="D4" s="177"/>
      <c r="E4" s="177"/>
      <c r="F4" s="177"/>
      <c r="G4" s="177"/>
      <c r="H4" s="177"/>
      <c r="I4" s="6"/>
      <c r="J4" s="117"/>
      <c r="K4" s="43"/>
    </row>
    <row r="5" spans="1:14" ht="14.25" customHeight="1" x14ac:dyDescent="0.2">
      <c r="A5" s="180" t="s">
        <v>223</v>
      </c>
      <c r="B5" s="180"/>
      <c r="C5" s="181"/>
      <c r="D5" s="181"/>
      <c r="E5" s="181"/>
      <c r="F5" s="181"/>
      <c r="G5" s="181"/>
      <c r="H5" s="181"/>
      <c r="J5" s="117"/>
      <c r="K5" s="118"/>
    </row>
    <row r="6" spans="1:14" ht="22.5" customHeight="1" x14ac:dyDescent="0.2">
      <c r="A6" s="161" t="s">
        <v>8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4" ht="22.5" customHeight="1" x14ac:dyDescent="0.2">
      <c r="A7" s="160" t="s">
        <v>226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</row>
    <row r="8" spans="1:14" ht="30" customHeight="1" x14ac:dyDescent="0.2">
      <c r="A8" s="186" t="s">
        <v>2</v>
      </c>
      <c r="B8" s="186" t="s">
        <v>9</v>
      </c>
      <c r="C8" s="59"/>
      <c r="D8" s="187" t="s">
        <v>31</v>
      </c>
      <c r="E8" s="187"/>
      <c r="F8" s="187"/>
      <c r="G8" s="60"/>
      <c r="H8" s="186" t="s">
        <v>292</v>
      </c>
      <c r="I8" s="185" t="s">
        <v>292</v>
      </c>
      <c r="J8" s="185"/>
      <c r="K8" s="185"/>
    </row>
    <row r="9" spans="1:14" ht="47.25" customHeight="1" x14ac:dyDescent="0.2">
      <c r="A9" s="186"/>
      <c r="B9" s="186"/>
      <c r="C9" s="61"/>
      <c r="D9" s="62" t="s">
        <v>289</v>
      </c>
      <c r="E9" s="62" t="s">
        <v>290</v>
      </c>
      <c r="F9" s="62" t="s">
        <v>291</v>
      </c>
      <c r="G9" s="61"/>
      <c r="H9" s="186"/>
      <c r="I9" s="62" t="s">
        <v>30</v>
      </c>
      <c r="J9" s="62" t="s">
        <v>293</v>
      </c>
      <c r="K9" s="62" t="s">
        <v>294</v>
      </c>
      <c r="L9" t="s">
        <v>28</v>
      </c>
    </row>
    <row r="10" spans="1:14" s="8" customFormat="1" ht="45" customHeight="1" x14ac:dyDescent="0.2">
      <c r="A10" s="36" t="s">
        <v>37</v>
      </c>
      <c r="B10" s="37" t="s">
        <v>227</v>
      </c>
      <c r="C10" s="28"/>
      <c r="D10" s="150">
        <f>+'Frac II'!R138+'Frac III'!N28</f>
        <v>12233310.017122224</v>
      </c>
      <c r="E10" s="151">
        <f>+'Frac II'!S138+'Frac III'!O28</f>
        <v>13459184.227834459</v>
      </c>
      <c r="F10" s="151">
        <f>+'Frac II'!T140+'Frac III'!P28</f>
        <v>14400197.018546641</v>
      </c>
      <c r="G10" s="28"/>
      <c r="H10" s="44">
        <v>1</v>
      </c>
      <c r="I10" s="44">
        <v>1</v>
      </c>
      <c r="J10" s="95">
        <v>1</v>
      </c>
      <c r="K10" s="95">
        <v>1</v>
      </c>
      <c r="L10" s="10">
        <f>([1]pp!$X$34)</f>
        <v>792245</v>
      </c>
    </row>
    <row r="11" spans="1:14" s="8" customFormat="1" ht="49.5" customHeight="1" x14ac:dyDescent="0.2">
      <c r="A11" s="146"/>
      <c r="B11" s="38"/>
      <c r="C11" s="40"/>
      <c r="D11" s="159"/>
      <c r="E11" s="38"/>
      <c r="F11" s="38"/>
      <c r="G11" s="40"/>
      <c r="H11" s="39"/>
      <c r="I11" s="46"/>
      <c r="J11" s="45"/>
      <c r="K11" s="45"/>
      <c r="L11" s="10">
        <f>122170353.55+2469230.63</f>
        <v>124639584.17999999</v>
      </c>
      <c r="N11" s="10"/>
    </row>
    <row r="12" spans="1:14" s="8" customFormat="1" ht="51.75" customHeight="1" x14ac:dyDescent="0.2">
      <c r="A12" s="146"/>
      <c r="B12" s="147"/>
      <c r="C12" s="40"/>
      <c r="D12" s="38"/>
      <c r="E12" s="38"/>
      <c r="F12" s="38"/>
      <c r="G12" s="40"/>
      <c r="H12" s="41"/>
      <c r="I12" s="46"/>
      <c r="J12" s="45"/>
      <c r="K12" s="45"/>
      <c r="L12" s="10"/>
    </row>
    <row r="13" spans="1:14" s="8" customFormat="1" ht="33.75" customHeight="1" x14ac:dyDescent="0.2">
      <c r="A13" s="183" t="s">
        <v>32</v>
      </c>
      <c r="B13" s="184"/>
      <c r="C13" s="40"/>
      <c r="D13" s="42">
        <f>SUM(D10:D12)</f>
        <v>12233310.017122224</v>
      </c>
      <c r="E13" s="42">
        <f>SUM(E10:E12)</f>
        <v>13459184.227834459</v>
      </c>
      <c r="F13" s="42">
        <f t="shared" ref="F13" si="0">SUM(F10:F12)</f>
        <v>14400197.018546641</v>
      </c>
      <c r="G13" s="40"/>
      <c r="H13" s="39"/>
      <c r="I13" s="46"/>
      <c r="J13" s="45"/>
      <c r="K13" s="45"/>
      <c r="L13" s="9">
        <f>SUM(L10:L12)</f>
        <v>125431829.17999999</v>
      </c>
    </row>
    <row r="14" spans="1:14" ht="13.5" thickBot="1" x14ac:dyDescent="0.25"/>
    <row r="15" spans="1:14" ht="15.75" thickBot="1" x14ac:dyDescent="0.3">
      <c r="A15" s="162" t="s">
        <v>33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4"/>
    </row>
    <row r="16" spans="1:14" ht="13.5" thickBo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s="63" customFormat="1" ht="18.75" customHeight="1" x14ac:dyDescent="0.2">
      <c r="A17" s="165" t="s">
        <v>295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</row>
    <row r="18" spans="1:11" x14ac:dyDescent="0.2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1:11" ht="13.5" thickBot="1" x14ac:dyDescent="0.25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3"/>
    </row>
    <row r="21" spans="1:11" ht="31.5" customHeight="1" x14ac:dyDescent="0.2">
      <c r="A21" s="182" t="s">
        <v>278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</row>
    <row r="22" spans="1:11" x14ac:dyDescent="0.2">
      <c r="I22" s="141"/>
    </row>
    <row r="23" spans="1:11" x14ac:dyDescent="0.2">
      <c r="H23" s="141"/>
      <c r="I23" s="141"/>
    </row>
    <row r="24" spans="1:11" x14ac:dyDescent="0.2">
      <c r="D24" s="179"/>
      <c r="E24" s="179"/>
      <c r="F24" s="179"/>
      <c r="H24" s="141"/>
      <c r="I24" s="141"/>
    </row>
    <row r="25" spans="1:11" x14ac:dyDescent="0.2">
      <c r="I25" s="141"/>
    </row>
    <row r="26" spans="1:11" x14ac:dyDescent="0.2">
      <c r="A26" s="137" t="s">
        <v>252</v>
      </c>
      <c r="D26" s="64"/>
      <c r="E26" s="82" t="s">
        <v>249</v>
      </c>
      <c r="J26" s="136" t="s">
        <v>248</v>
      </c>
    </row>
    <row r="27" spans="1:11" x14ac:dyDescent="0.2">
      <c r="H27" s="141"/>
      <c r="I27" s="141"/>
    </row>
    <row r="28" spans="1:11" ht="13.5" thickBot="1" x14ac:dyDescent="0.25">
      <c r="A28" t="s">
        <v>253</v>
      </c>
      <c r="D28" s="5"/>
      <c r="E28" s="5"/>
      <c r="F28" s="5"/>
      <c r="I28" s="176"/>
      <c r="J28" s="176"/>
      <c r="K28" s="176"/>
    </row>
    <row r="29" spans="1:11" x14ac:dyDescent="0.2">
      <c r="A29" t="s">
        <v>250</v>
      </c>
      <c r="E29" s="2" t="s">
        <v>279</v>
      </c>
      <c r="I29" s="175" t="s">
        <v>228</v>
      </c>
      <c r="J29" s="175"/>
      <c r="K29" s="175"/>
    </row>
    <row r="30" spans="1:11" ht="12.75" customHeight="1" x14ac:dyDescent="0.2">
      <c r="A30" t="s">
        <v>251</v>
      </c>
      <c r="E30" s="83" t="s">
        <v>38</v>
      </c>
      <c r="I30" s="174" t="s">
        <v>229</v>
      </c>
      <c r="J30" s="174"/>
      <c r="K30" s="174"/>
    </row>
    <row r="31" spans="1:11" x14ac:dyDescent="0.2">
      <c r="I31" s="174"/>
      <c r="J31" s="174"/>
      <c r="K31" s="174"/>
    </row>
    <row r="32" spans="1:11" x14ac:dyDescent="0.2">
      <c r="H32" s="116"/>
      <c r="I32" s="174"/>
      <c r="J32" s="174"/>
      <c r="K32" s="174"/>
    </row>
  </sheetData>
  <mergeCells count="20">
    <mergeCell ref="A1:K1"/>
    <mergeCell ref="D24:F24"/>
    <mergeCell ref="A2:H2"/>
    <mergeCell ref="A3:H3"/>
    <mergeCell ref="A4:H4"/>
    <mergeCell ref="A5:H5"/>
    <mergeCell ref="A21:K21"/>
    <mergeCell ref="A13:B13"/>
    <mergeCell ref="I8:K8"/>
    <mergeCell ref="A8:A9"/>
    <mergeCell ref="B8:B9"/>
    <mergeCell ref="D8:F8"/>
    <mergeCell ref="H8:H9"/>
    <mergeCell ref="A7:K7"/>
    <mergeCell ref="A6:K6"/>
    <mergeCell ref="A15:K15"/>
    <mergeCell ref="A17:K19"/>
    <mergeCell ref="I30:K32"/>
    <mergeCell ref="I29:K29"/>
    <mergeCell ref="I28:K28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scale="60" orientation="landscape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63"/>
  <sheetViews>
    <sheetView topLeftCell="A127" zoomScale="85" zoomScaleNormal="85" workbookViewId="0">
      <selection activeCell="W137" sqref="W137"/>
    </sheetView>
  </sheetViews>
  <sheetFormatPr baseColWidth="10" defaultColWidth="9.140625" defaultRowHeight="12.75" x14ac:dyDescent="0.2"/>
  <cols>
    <col min="1" max="1" width="23.140625" customWidth="1"/>
    <col min="2" max="2" width="35.140625" customWidth="1"/>
    <col min="3" max="3" width="1.42578125" customWidth="1"/>
    <col min="4" max="4" width="17.140625" customWidth="1"/>
    <col min="5" max="5" width="2.28515625" customWidth="1"/>
    <col min="6" max="7" width="14.28515625" bestFit="1" customWidth="1"/>
    <col min="8" max="8" width="14.28515625" customWidth="1"/>
    <col min="9" max="9" width="1.28515625" customWidth="1"/>
    <col min="10" max="10" width="11.140625" style="2" customWidth="1"/>
    <col min="11" max="11" width="12.85546875" style="2" customWidth="1"/>
    <col min="12" max="12" width="14.42578125" style="2" customWidth="1"/>
    <col min="13" max="13" width="1.42578125" customWidth="1"/>
    <col min="14" max="14" width="18.42578125" style="90" customWidth="1"/>
    <col min="15" max="15" width="1.7109375" customWidth="1"/>
    <col min="16" max="16" width="15.7109375" bestFit="1" customWidth="1"/>
    <col min="17" max="17" width="2.28515625" customWidth="1"/>
    <col min="18" max="20" width="16.42578125" bestFit="1" customWidth="1"/>
    <col min="21" max="21" width="18.85546875" hidden="1" customWidth="1"/>
    <col min="22" max="22" width="18.140625" hidden="1" customWidth="1"/>
    <col min="23" max="23" width="16" style="122" bestFit="1" customWidth="1"/>
    <col min="24" max="24" width="13.85546875" style="12" bestFit="1" customWidth="1"/>
    <col min="25" max="25" width="14.85546875" style="12" bestFit="1" customWidth="1"/>
    <col min="26" max="26" width="12" style="12" bestFit="1" customWidth="1"/>
    <col min="27" max="27" width="11" bestFit="1" customWidth="1"/>
    <col min="28" max="28" width="11" style="12" bestFit="1" customWidth="1"/>
    <col min="29" max="32" width="9.140625" style="13"/>
  </cols>
  <sheetData>
    <row r="1" spans="1:32" ht="38.1" customHeight="1" x14ac:dyDescent="0.2">
      <c r="A1" s="196" t="s">
        <v>11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5"/>
    </row>
    <row r="2" spans="1:32" ht="15" customHeight="1" x14ac:dyDescent="0.2">
      <c r="A2" s="197" t="s">
        <v>230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6"/>
    </row>
    <row r="3" spans="1:32" ht="15" customHeight="1" x14ac:dyDescent="0.2">
      <c r="A3" s="177" t="s">
        <v>12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6"/>
      <c r="S3" s="16"/>
      <c r="T3" s="16"/>
      <c r="U3" s="16"/>
    </row>
    <row r="4" spans="1:32" ht="15.75" customHeight="1" x14ac:dyDescent="0.2">
      <c r="A4" s="180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21"/>
    </row>
    <row r="5" spans="1:32" ht="14.25" customHeight="1" x14ac:dyDescent="0.3">
      <c r="A5" s="26"/>
      <c r="B5" s="26"/>
      <c r="C5" s="26"/>
      <c r="D5" s="26"/>
      <c r="E5" s="26"/>
      <c r="F5" s="26"/>
      <c r="G5" s="26"/>
      <c r="H5" s="26"/>
      <c r="I5" s="26"/>
      <c r="J5" s="85"/>
      <c r="K5" s="85"/>
      <c r="L5" s="85"/>
      <c r="M5" s="26"/>
      <c r="N5" s="87"/>
      <c r="O5" s="26"/>
      <c r="P5" s="26"/>
      <c r="Q5" s="26"/>
      <c r="R5" s="26"/>
      <c r="S5" s="26"/>
      <c r="T5" s="26"/>
      <c r="U5" s="21"/>
    </row>
    <row r="6" spans="1:32" ht="21.75" x14ac:dyDescent="0.2">
      <c r="A6" s="161" t="s">
        <v>13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8"/>
    </row>
    <row r="7" spans="1:32" ht="21.75" x14ac:dyDescent="0.2">
      <c r="A7" s="160" t="s">
        <v>231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</row>
    <row r="8" spans="1:32" ht="30" customHeight="1" x14ac:dyDescent="0.2">
      <c r="A8" s="188" t="s">
        <v>2</v>
      </c>
      <c r="B8" s="189" t="s">
        <v>14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53"/>
      <c r="R8" s="53"/>
      <c r="S8" s="53"/>
      <c r="T8" s="53"/>
      <c r="U8" s="54"/>
      <c r="V8" s="54"/>
    </row>
    <row r="9" spans="1:32" ht="25.5" customHeight="1" x14ac:dyDescent="0.2">
      <c r="A9" s="188"/>
      <c r="B9" s="55" t="s">
        <v>15</v>
      </c>
      <c r="C9" s="56"/>
      <c r="D9" s="55" t="s">
        <v>16</v>
      </c>
      <c r="E9" s="56"/>
      <c r="F9" s="190" t="s">
        <v>17</v>
      </c>
      <c r="G9" s="190"/>
      <c r="H9" s="190"/>
      <c r="I9" s="56"/>
      <c r="J9" s="190" t="s">
        <v>18</v>
      </c>
      <c r="K9" s="190"/>
      <c r="L9" s="190"/>
      <c r="M9" s="56"/>
      <c r="N9" s="55" t="s">
        <v>19</v>
      </c>
      <c r="O9" s="56"/>
      <c r="P9" s="55" t="s">
        <v>20</v>
      </c>
      <c r="Q9" s="54"/>
      <c r="R9" s="189" t="s">
        <v>21</v>
      </c>
      <c r="S9" s="189"/>
      <c r="T9" s="189"/>
      <c r="U9" s="189"/>
      <c r="V9" s="54"/>
    </row>
    <row r="10" spans="1:32" ht="42" customHeight="1" x14ac:dyDescent="0.3">
      <c r="A10" s="57"/>
      <c r="B10" s="47"/>
      <c r="C10" s="47"/>
      <c r="D10" s="47"/>
      <c r="E10" s="47"/>
      <c r="F10" s="56" t="s">
        <v>296</v>
      </c>
      <c r="G10" s="56" t="s">
        <v>297</v>
      </c>
      <c r="H10" s="56" t="s">
        <v>298</v>
      </c>
      <c r="I10" s="47"/>
      <c r="J10" s="56" t="s">
        <v>296</v>
      </c>
      <c r="K10" s="56" t="s">
        <v>297</v>
      </c>
      <c r="L10" s="56" t="s">
        <v>298</v>
      </c>
      <c r="M10" s="47"/>
      <c r="N10" s="88"/>
      <c r="O10" s="47"/>
      <c r="P10" s="47"/>
      <c r="Q10" s="47"/>
      <c r="R10" s="56" t="s">
        <v>296</v>
      </c>
      <c r="S10" s="56" t="s">
        <v>297</v>
      </c>
      <c r="T10" s="56" t="s">
        <v>298</v>
      </c>
      <c r="U10" s="58" t="s">
        <v>308</v>
      </c>
      <c r="V10" s="58" t="s">
        <v>224</v>
      </c>
    </row>
    <row r="11" spans="1:32" ht="7.5" customHeight="1" x14ac:dyDescent="0.35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AC11"/>
      <c r="AD11"/>
      <c r="AE11"/>
      <c r="AF11"/>
    </row>
    <row r="12" spans="1:32" ht="27" x14ac:dyDescent="0.25">
      <c r="A12" s="84" t="s">
        <v>39</v>
      </c>
      <c r="B12" s="29" t="s">
        <v>276</v>
      </c>
      <c r="C12" s="29"/>
      <c r="D12" s="84" t="s">
        <v>40</v>
      </c>
      <c r="E12" s="30"/>
      <c r="F12" s="31">
        <v>12150.986153999402</v>
      </c>
      <c r="G12" s="31">
        <f>F12</f>
        <v>12150.986153999402</v>
      </c>
      <c r="H12" s="33">
        <f>+G12</f>
        <v>12150.986153999402</v>
      </c>
      <c r="I12" s="30"/>
      <c r="J12" s="86">
        <v>1</v>
      </c>
      <c r="K12" s="86">
        <v>1</v>
      </c>
      <c r="L12" s="86">
        <v>1</v>
      </c>
      <c r="M12" s="30"/>
      <c r="N12" s="89" t="str">
        <f>D12</f>
        <v>RESPONSABLE DEL TBC</v>
      </c>
      <c r="O12" s="30"/>
      <c r="P12" s="32" t="s">
        <v>41</v>
      </c>
      <c r="Q12" s="30"/>
      <c r="R12" s="33">
        <f>F12*10</f>
        <v>121509.86153999402</v>
      </c>
      <c r="S12" s="33">
        <f>G12*11</f>
        <v>133660.84769399342</v>
      </c>
      <c r="T12" s="33">
        <f>+H12*12</f>
        <v>145811.83384799282</v>
      </c>
      <c r="U12" s="33"/>
      <c r="V12" s="98">
        <f>S12*11+H12</f>
        <v>1482420.3107879269</v>
      </c>
      <c r="X12" s="119"/>
      <c r="Y12" s="120"/>
      <c r="Z12" s="120"/>
      <c r="AC12"/>
      <c r="AD12"/>
      <c r="AE12"/>
      <c r="AF12"/>
    </row>
    <row r="13" spans="1:32" ht="27" x14ac:dyDescent="0.25">
      <c r="A13" s="84" t="s">
        <v>39</v>
      </c>
      <c r="B13" s="29" t="s">
        <v>276</v>
      </c>
      <c r="C13" s="29"/>
      <c r="D13" s="30" t="s">
        <v>42</v>
      </c>
      <c r="E13" s="30"/>
      <c r="F13" s="31">
        <v>8100.6574359996011</v>
      </c>
      <c r="G13" s="31">
        <f t="shared" ref="G13:G46" si="0">F13</f>
        <v>8100.6574359996011</v>
      </c>
      <c r="H13" s="33">
        <f>+G13</f>
        <v>8100.6574359996011</v>
      </c>
      <c r="I13" s="30"/>
      <c r="J13" s="86">
        <v>1</v>
      </c>
      <c r="K13" s="86">
        <v>1</v>
      </c>
      <c r="L13" s="86">
        <v>1</v>
      </c>
      <c r="M13" s="30"/>
      <c r="N13" s="89" t="str">
        <f t="shared" ref="N13:N76" si="1">D13</f>
        <v>DOCENTE</v>
      </c>
      <c r="O13" s="30"/>
      <c r="P13" s="32" t="s">
        <v>41</v>
      </c>
      <c r="Q13" s="30"/>
      <c r="R13" s="33">
        <f t="shared" ref="R13:R76" si="2">F13*10</f>
        <v>81006.574359996011</v>
      </c>
      <c r="S13" s="33">
        <f t="shared" ref="S13:S76" si="3">G13*11</f>
        <v>89107.231795995613</v>
      </c>
      <c r="T13" s="33">
        <f t="shared" ref="T13:T76" si="4">+H13*12</f>
        <v>97207.889231995214</v>
      </c>
      <c r="U13" s="33"/>
      <c r="V13" s="98">
        <f t="shared" ref="V13:V76" si="5">S13*11+H13</f>
        <v>988280.20719195134</v>
      </c>
      <c r="X13" s="119"/>
      <c r="Y13" s="120"/>
      <c r="Z13" s="120"/>
      <c r="AC13"/>
      <c r="AD13"/>
      <c r="AE13"/>
      <c r="AF13"/>
    </row>
    <row r="14" spans="1:32" ht="27" x14ac:dyDescent="0.25">
      <c r="A14" s="84" t="s">
        <v>39</v>
      </c>
      <c r="B14" s="29" t="s">
        <v>276</v>
      </c>
      <c r="C14" s="29"/>
      <c r="D14" s="30" t="s">
        <v>42</v>
      </c>
      <c r="E14" s="30"/>
      <c r="F14" s="31">
        <v>8100.6574359996011</v>
      </c>
      <c r="G14" s="31">
        <f t="shared" si="0"/>
        <v>8100.6574359996011</v>
      </c>
      <c r="H14" s="33">
        <f>+G14</f>
        <v>8100.6574359996011</v>
      </c>
      <c r="I14" s="30"/>
      <c r="J14" s="86">
        <v>1</v>
      </c>
      <c r="K14" s="86">
        <v>1</v>
      </c>
      <c r="L14" s="86">
        <v>1</v>
      </c>
      <c r="M14" s="30"/>
      <c r="N14" s="89" t="str">
        <f t="shared" si="1"/>
        <v>DOCENTE</v>
      </c>
      <c r="O14" s="30"/>
      <c r="P14" s="32" t="s">
        <v>41</v>
      </c>
      <c r="Q14" s="30"/>
      <c r="R14" s="33">
        <f t="shared" si="2"/>
        <v>81006.574359996011</v>
      </c>
      <c r="S14" s="33">
        <f t="shared" si="3"/>
        <v>89107.231795995613</v>
      </c>
      <c r="T14" s="33">
        <f t="shared" si="4"/>
        <v>97207.889231995214</v>
      </c>
      <c r="U14" s="33"/>
      <c r="V14" s="98">
        <f t="shared" si="5"/>
        <v>988280.20719195134</v>
      </c>
      <c r="X14" s="119"/>
      <c r="Y14" s="120"/>
      <c r="Z14" s="120"/>
      <c r="AC14"/>
      <c r="AD14"/>
      <c r="AE14"/>
      <c r="AF14"/>
    </row>
    <row r="15" spans="1:32" ht="27" x14ac:dyDescent="0.25">
      <c r="A15" s="84" t="s">
        <v>43</v>
      </c>
      <c r="B15" s="29" t="s">
        <v>276</v>
      </c>
      <c r="C15" s="29"/>
      <c r="D15" s="84" t="s">
        <v>40</v>
      </c>
      <c r="E15" s="30"/>
      <c r="F15" s="31">
        <v>12150.986153999402</v>
      </c>
      <c r="G15" s="31">
        <f>F15</f>
        <v>12150.986153999402</v>
      </c>
      <c r="H15" s="33">
        <f t="shared" ref="H15:H78" si="6">+G15</f>
        <v>12150.986153999402</v>
      </c>
      <c r="I15" s="30"/>
      <c r="J15" s="86">
        <v>1</v>
      </c>
      <c r="K15" s="86">
        <v>1</v>
      </c>
      <c r="L15" s="86">
        <v>1</v>
      </c>
      <c r="M15" s="30"/>
      <c r="N15" s="89" t="str">
        <f t="shared" si="1"/>
        <v>RESPONSABLE DEL TBC</v>
      </c>
      <c r="O15" s="30"/>
      <c r="P15" s="92" t="s">
        <v>44</v>
      </c>
      <c r="Q15" s="30"/>
      <c r="R15" s="33">
        <f t="shared" si="2"/>
        <v>121509.86153999402</v>
      </c>
      <c r="S15" s="33">
        <f t="shared" si="3"/>
        <v>133660.84769399342</v>
      </c>
      <c r="T15" s="33">
        <f t="shared" si="4"/>
        <v>145811.83384799282</v>
      </c>
      <c r="U15" s="33"/>
      <c r="V15" s="98">
        <f t="shared" si="5"/>
        <v>1482420.3107879269</v>
      </c>
      <c r="X15" s="119"/>
      <c r="Y15" s="120"/>
      <c r="AC15"/>
      <c r="AD15"/>
      <c r="AE15"/>
      <c r="AF15"/>
    </row>
    <row r="16" spans="1:32" ht="27" x14ac:dyDescent="0.25">
      <c r="A16" s="84" t="s">
        <v>43</v>
      </c>
      <c r="B16" s="29" t="s">
        <v>276</v>
      </c>
      <c r="C16" s="35"/>
      <c r="D16" s="30" t="s">
        <v>42</v>
      </c>
      <c r="E16" s="30"/>
      <c r="F16" s="31">
        <v>8100.6574359996011</v>
      </c>
      <c r="G16" s="31">
        <f t="shared" ref="G16:G17" si="7">F16</f>
        <v>8100.6574359996011</v>
      </c>
      <c r="H16" s="33">
        <f t="shared" si="6"/>
        <v>8100.6574359996011</v>
      </c>
      <c r="I16" s="30"/>
      <c r="J16" s="86">
        <v>1</v>
      </c>
      <c r="K16" s="86">
        <v>1</v>
      </c>
      <c r="L16" s="86">
        <v>1</v>
      </c>
      <c r="M16" s="30"/>
      <c r="N16" s="89" t="str">
        <f t="shared" si="1"/>
        <v>DOCENTE</v>
      </c>
      <c r="O16" s="30"/>
      <c r="P16" s="92" t="s">
        <v>44</v>
      </c>
      <c r="Q16" s="30"/>
      <c r="R16" s="33">
        <f t="shared" si="2"/>
        <v>81006.574359996011</v>
      </c>
      <c r="S16" s="33">
        <f t="shared" si="3"/>
        <v>89107.231795995613</v>
      </c>
      <c r="T16" s="33">
        <f t="shared" si="4"/>
        <v>97207.889231995214</v>
      </c>
      <c r="U16" s="33"/>
      <c r="V16" s="98">
        <f t="shared" si="5"/>
        <v>988280.20719195134</v>
      </c>
      <c r="X16" s="119"/>
      <c r="Y16" s="120"/>
      <c r="AC16"/>
      <c r="AD16"/>
      <c r="AE16"/>
      <c r="AF16"/>
    </row>
    <row r="17" spans="1:32" ht="27" x14ac:dyDescent="0.25">
      <c r="A17" s="84" t="s">
        <v>43</v>
      </c>
      <c r="B17" s="29" t="s">
        <v>276</v>
      </c>
      <c r="C17" s="35"/>
      <c r="D17" s="30" t="s">
        <v>42</v>
      </c>
      <c r="E17" s="30"/>
      <c r="F17" s="31">
        <v>8100.6574359996011</v>
      </c>
      <c r="G17" s="31">
        <f t="shared" si="7"/>
        <v>8100.6574359996011</v>
      </c>
      <c r="H17" s="33">
        <f t="shared" si="6"/>
        <v>8100.6574359996011</v>
      </c>
      <c r="I17" s="30"/>
      <c r="J17" s="86">
        <v>1</v>
      </c>
      <c r="K17" s="86">
        <v>1</v>
      </c>
      <c r="L17" s="86">
        <v>1</v>
      </c>
      <c r="M17" s="30"/>
      <c r="N17" s="89" t="str">
        <f t="shared" si="1"/>
        <v>DOCENTE</v>
      </c>
      <c r="O17" s="30"/>
      <c r="P17" s="92" t="s">
        <v>44</v>
      </c>
      <c r="Q17" s="30"/>
      <c r="R17" s="33">
        <f t="shared" si="2"/>
        <v>81006.574359996011</v>
      </c>
      <c r="S17" s="33">
        <f t="shared" si="3"/>
        <v>89107.231795995613</v>
      </c>
      <c r="T17" s="33">
        <f t="shared" si="4"/>
        <v>97207.889231995214</v>
      </c>
      <c r="U17" s="33"/>
      <c r="V17" s="98">
        <f t="shared" si="5"/>
        <v>988280.20719195134</v>
      </c>
      <c r="X17" s="119"/>
      <c r="Y17" s="120"/>
      <c r="AC17"/>
      <c r="AD17"/>
      <c r="AE17"/>
      <c r="AF17"/>
    </row>
    <row r="18" spans="1:32" ht="27" x14ac:dyDescent="0.25">
      <c r="A18" s="84" t="s">
        <v>45</v>
      </c>
      <c r="B18" s="29" t="s">
        <v>276</v>
      </c>
      <c r="C18" s="29"/>
      <c r="D18" s="84" t="s">
        <v>40</v>
      </c>
      <c r="E18" s="30"/>
      <c r="F18" s="31">
        <v>12150.986153999402</v>
      </c>
      <c r="G18" s="31">
        <f>F18</f>
        <v>12150.986153999402</v>
      </c>
      <c r="H18" s="33">
        <f t="shared" si="6"/>
        <v>12150.986153999402</v>
      </c>
      <c r="I18" s="30"/>
      <c r="J18" s="86">
        <v>1</v>
      </c>
      <c r="K18" s="86">
        <v>1</v>
      </c>
      <c r="L18" s="86">
        <v>1</v>
      </c>
      <c r="M18" s="30"/>
      <c r="N18" s="89" t="str">
        <f t="shared" si="1"/>
        <v>RESPONSABLE DEL TBC</v>
      </c>
      <c r="O18" s="30"/>
      <c r="P18" s="92" t="s">
        <v>46</v>
      </c>
      <c r="Q18" s="30"/>
      <c r="R18" s="33">
        <f t="shared" si="2"/>
        <v>121509.86153999402</v>
      </c>
      <c r="S18" s="33">
        <f t="shared" si="3"/>
        <v>133660.84769399342</v>
      </c>
      <c r="T18" s="33">
        <f t="shared" si="4"/>
        <v>145811.83384799282</v>
      </c>
      <c r="U18" s="33"/>
      <c r="V18" s="98">
        <f t="shared" si="5"/>
        <v>1482420.3107879269</v>
      </c>
      <c r="X18" s="119"/>
      <c r="Y18" s="120"/>
      <c r="AC18"/>
      <c r="AD18"/>
      <c r="AE18"/>
      <c r="AF18"/>
    </row>
    <row r="19" spans="1:32" ht="27" x14ac:dyDescent="0.25">
      <c r="A19" s="84" t="s">
        <v>45</v>
      </c>
      <c r="B19" s="29" t="s">
        <v>276</v>
      </c>
      <c r="C19" s="29"/>
      <c r="D19" s="30" t="s">
        <v>42</v>
      </c>
      <c r="E19" s="30"/>
      <c r="F19" s="31">
        <v>8100.6574359996011</v>
      </c>
      <c r="G19" s="31">
        <f t="shared" ref="G19:G20" si="8">F19</f>
        <v>8100.6574359996011</v>
      </c>
      <c r="H19" s="33">
        <f t="shared" si="6"/>
        <v>8100.6574359996011</v>
      </c>
      <c r="I19" s="30"/>
      <c r="J19" s="86">
        <v>1</v>
      </c>
      <c r="K19" s="86">
        <v>1</v>
      </c>
      <c r="L19" s="86">
        <v>1</v>
      </c>
      <c r="M19" s="30"/>
      <c r="N19" s="89" t="str">
        <f t="shared" si="1"/>
        <v>DOCENTE</v>
      </c>
      <c r="O19" s="30"/>
      <c r="P19" s="92" t="s">
        <v>46</v>
      </c>
      <c r="Q19" s="30"/>
      <c r="R19" s="33">
        <f t="shared" si="2"/>
        <v>81006.574359996011</v>
      </c>
      <c r="S19" s="33">
        <f t="shared" si="3"/>
        <v>89107.231795995613</v>
      </c>
      <c r="T19" s="33">
        <f t="shared" si="4"/>
        <v>97207.889231995214</v>
      </c>
      <c r="U19" s="33"/>
      <c r="V19" s="98">
        <f t="shared" si="5"/>
        <v>988280.20719195134</v>
      </c>
      <c r="X19" s="119"/>
      <c r="Y19" s="120"/>
      <c r="AC19"/>
      <c r="AD19"/>
      <c r="AE19"/>
      <c r="AF19"/>
    </row>
    <row r="20" spans="1:32" ht="27" x14ac:dyDescent="0.25">
      <c r="A20" s="84" t="s">
        <v>45</v>
      </c>
      <c r="B20" s="29" t="s">
        <v>276</v>
      </c>
      <c r="C20" s="29"/>
      <c r="D20" s="30" t="s">
        <v>42</v>
      </c>
      <c r="E20" s="30"/>
      <c r="F20" s="31">
        <v>8100.6574359996011</v>
      </c>
      <c r="G20" s="31">
        <f t="shared" si="8"/>
        <v>8100.6574359996011</v>
      </c>
      <c r="H20" s="33">
        <f t="shared" si="6"/>
        <v>8100.6574359996011</v>
      </c>
      <c r="I20" s="30"/>
      <c r="J20" s="86">
        <v>1</v>
      </c>
      <c r="K20" s="86">
        <v>1</v>
      </c>
      <c r="L20" s="86">
        <v>1</v>
      </c>
      <c r="M20" s="30"/>
      <c r="N20" s="89" t="str">
        <f t="shared" si="1"/>
        <v>DOCENTE</v>
      </c>
      <c r="O20" s="30"/>
      <c r="P20" s="92" t="s">
        <v>46</v>
      </c>
      <c r="Q20" s="30"/>
      <c r="R20" s="33">
        <f t="shared" si="2"/>
        <v>81006.574359996011</v>
      </c>
      <c r="S20" s="33">
        <f t="shared" si="3"/>
        <v>89107.231795995613</v>
      </c>
      <c r="T20" s="33">
        <f t="shared" si="4"/>
        <v>97207.889231995214</v>
      </c>
      <c r="U20" s="33"/>
      <c r="V20" s="98">
        <f t="shared" si="5"/>
        <v>988280.20719195134</v>
      </c>
      <c r="X20" s="119"/>
      <c r="Y20" s="120"/>
      <c r="AC20"/>
      <c r="AD20"/>
      <c r="AE20"/>
      <c r="AF20"/>
    </row>
    <row r="21" spans="1:32" ht="27" x14ac:dyDescent="0.25">
      <c r="A21" s="84" t="s">
        <v>47</v>
      </c>
      <c r="B21" s="29" t="s">
        <v>276</v>
      </c>
      <c r="C21" s="29"/>
      <c r="D21" s="84" t="s">
        <v>40</v>
      </c>
      <c r="E21" s="30"/>
      <c r="F21" s="31">
        <v>12150.986153999402</v>
      </c>
      <c r="G21" s="31">
        <f>F21</f>
        <v>12150.986153999402</v>
      </c>
      <c r="H21" s="33">
        <f t="shared" si="6"/>
        <v>12150.986153999402</v>
      </c>
      <c r="I21" s="30"/>
      <c r="J21" s="86">
        <v>1</v>
      </c>
      <c r="K21" s="86">
        <v>1</v>
      </c>
      <c r="L21" s="86">
        <v>1</v>
      </c>
      <c r="M21" s="30"/>
      <c r="N21" s="89" t="str">
        <f t="shared" si="1"/>
        <v>RESPONSABLE DEL TBC</v>
      </c>
      <c r="O21" s="30"/>
      <c r="P21" s="32" t="s">
        <v>48</v>
      </c>
      <c r="Q21" s="30"/>
      <c r="R21" s="33">
        <f t="shared" si="2"/>
        <v>121509.86153999402</v>
      </c>
      <c r="S21" s="33">
        <f t="shared" si="3"/>
        <v>133660.84769399342</v>
      </c>
      <c r="T21" s="33">
        <f t="shared" si="4"/>
        <v>145811.83384799282</v>
      </c>
      <c r="U21" s="33"/>
      <c r="V21" s="98">
        <f t="shared" si="5"/>
        <v>1482420.3107879269</v>
      </c>
      <c r="X21" s="119"/>
      <c r="Y21" s="120"/>
      <c r="AC21"/>
      <c r="AD21"/>
      <c r="AE21"/>
      <c r="AF21"/>
    </row>
    <row r="22" spans="1:32" ht="27" x14ac:dyDescent="0.25">
      <c r="A22" s="84" t="s">
        <v>47</v>
      </c>
      <c r="B22" s="29" t="s">
        <v>276</v>
      </c>
      <c r="C22" s="29"/>
      <c r="D22" s="30" t="s">
        <v>42</v>
      </c>
      <c r="E22" s="30"/>
      <c r="F22" s="31">
        <v>8100.6574359996011</v>
      </c>
      <c r="G22" s="31">
        <f t="shared" ref="G22:G23" si="9">F22</f>
        <v>8100.6574359996011</v>
      </c>
      <c r="H22" s="33">
        <f t="shared" si="6"/>
        <v>8100.6574359996011</v>
      </c>
      <c r="I22" s="30"/>
      <c r="J22" s="86">
        <v>1</v>
      </c>
      <c r="K22" s="86">
        <v>1</v>
      </c>
      <c r="L22" s="86">
        <v>1</v>
      </c>
      <c r="M22" s="30"/>
      <c r="N22" s="89" t="str">
        <f t="shared" si="1"/>
        <v>DOCENTE</v>
      </c>
      <c r="O22" s="30"/>
      <c r="P22" s="32" t="s">
        <v>48</v>
      </c>
      <c r="Q22" s="30"/>
      <c r="R22" s="33">
        <f t="shared" si="2"/>
        <v>81006.574359996011</v>
      </c>
      <c r="S22" s="33">
        <f t="shared" si="3"/>
        <v>89107.231795995613</v>
      </c>
      <c r="T22" s="33">
        <f t="shared" si="4"/>
        <v>97207.889231995214</v>
      </c>
      <c r="U22" s="33"/>
      <c r="V22" s="98">
        <f t="shared" si="5"/>
        <v>988280.20719195134</v>
      </c>
      <c r="X22" s="119"/>
      <c r="Y22" s="120"/>
      <c r="AC22"/>
      <c r="AD22"/>
      <c r="AE22"/>
      <c r="AF22"/>
    </row>
    <row r="23" spans="1:32" ht="27" x14ac:dyDescent="0.25">
      <c r="A23" s="84" t="s">
        <v>47</v>
      </c>
      <c r="B23" s="29" t="s">
        <v>276</v>
      </c>
      <c r="C23" s="29"/>
      <c r="D23" s="30" t="s">
        <v>42</v>
      </c>
      <c r="E23" s="30"/>
      <c r="F23" s="31">
        <v>8100.6574359996011</v>
      </c>
      <c r="G23" s="31">
        <f t="shared" si="9"/>
        <v>8100.6574359996011</v>
      </c>
      <c r="H23" s="33">
        <f t="shared" si="6"/>
        <v>8100.6574359996011</v>
      </c>
      <c r="I23" s="30"/>
      <c r="J23" s="86">
        <v>1</v>
      </c>
      <c r="K23" s="86">
        <v>1</v>
      </c>
      <c r="L23" s="86">
        <v>1</v>
      </c>
      <c r="M23" s="30"/>
      <c r="N23" s="89" t="str">
        <f t="shared" si="1"/>
        <v>DOCENTE</v>
      </c>
      <c r="O23" s="30"/>
      <c r="P23" s="32" t="s">
        <v>48</v>
      </c>
      <c r="Q23" s="30"/>
      <c r="R23" s="33">
        <f t="shared" si="2"/>
        <v>81006.574359996011</v>
      </c>
      <c r="S23" s="33">
        <f t="shared" si="3"/>
        <v>89107.231795995613</v>
      </c>
      <c r="T23" s="33">
        <f t="shared" si="4"/>
        <v>97207.889231995214</v>
      </c>
      <c r="U23" s="33"/>
      <c r="V23" s="98">
        <f t="shared" si="5"/>
        <v>988280.20719195134</v>
      </c>
      <c r="X23" s="119"/>
      <c r="Y23" s="120"/>
      <c r="AC23"/>
      <c r="AD23"/>
      <c r="AE23"/>
      <c r="AF23"/>
    </row>
    <row r="24" spans="1:32" ht="27" x14ac:dyDescent="0.25">
      <c r="A24" s="84" t="s">
        <v>49</v>
      </c>
      <c r="B24" s="29" t="s">
        <v>276</v>
      </c>
      <c r="C24" s="29"/>
      <c r="D24" s="84" t="s">
        <v>40</v>
      </c>
      <c r="E24" s="30"/>
      <c r="F24" s="31">
        <v>12150.986153999402</v>
      </c>
      <c r="G24" s="31">
        <f>F24</f>
        <v>12150.986153999402</v>
      </c>
      <c r="H24" s="33">
        <f t="shared" si="6"/>
        <v>12150.986153999402</v>
      </c>
      <c r="I24" s="30"/>
      <c r="J24" s="86">
        <v>1</v>
      </c>
      <c r="K24" s="86">
        <v>1</v>
      </c>
      <c r="L24" s="86">
        <v>1</v>
      </c>
      <c r="M24" s="30"/>
      <c r="N24" s="89" t="str">
        <f t="shared" si="1"/>
        <v>RESPONSABLE DEL TBC</v>
      </c>
      <c r="O24" s="30"/>
      <c r="P24" s="92" t="s">
        <v>50</v>
      </c>
      <c r="Q24" s="30"/>
      <c r="R24" s="33">
        <f t="shared" si="2"/>
        <v>121509.86153999402</v>
      </c>
      <c r="S24" s="33">
        <f t="shared" si="3"/>
        <v>133660.84769399342</v>
      </c>
      <c r="T24" s="33">
        <f t="shared" si="4"/>
        <v>145811.83384799282</v>
      </c>
      <c r="U24" s="33"/>
      <c r="V24" s="98">
        <f t="shared" si="5"/>
        <v>1482420.3107879269</v>
      </c>
      <c r="X24" s="119"/>
      <c r="Y24" s="120"/>
      <c r="AC24"/>
      <c r="AD24"/>
      <c r="AE24"/>
      <c r="AF24"/>
    </row>
    <row r="25" spans="1:32" ht="27" x14ac:dyDescent="0.25">
      <c r="A25" s="84" t="s">
        <v>49</v>
      </c>
      <c r="B25" s="29" t="s">
        <v>276</v>
      </c>
      <c r="C25" s="30"/>
      <c r="D25" s="30" t="s">
        <v>42</v>
      </c>
      <c r="E25" s="30"/>
      <c r="F25" s="31">
        <v>8100.6574359996011</v>
      </c>
      <c r="G25" s="31">
        <f t="shared" ref="G25:G26" si="10">F25</f>
        <v>8100.6574359996011</v>
      </c>
      <c r="H25" s="33">
        <f t="shared" si="6"/>
        <v>8100.6574359996011</v>
      </c>
      <c r="I25" s="30"/>
      <c r="J25" s="86">
        <v>1</v>
      </c>
      <c r="K25" s="86">
        <v>1</v>
      </c>
      <c r="L25" s="86">
        <v>1</v>
      </c>
      <c r="M25" s="30"/>
      <c r="N25" s="89" t="str">
        <f t="shared" si="1"/>
        <v>DOCENTE</v>
      </c>
      <c r="O25" s="30"/>
      <c r="P25" s="92" t="s">
        <v>50</v>
      </c>
      <c r="Q25" s="30"/>
      <c r="R25" s="33">
        <f t="shared" si="2"/>
        <v>81006.574359996011</v>
      </c>
      <c r="S25" s="33">
        <f t="shared" si="3"/>
        <v>89107.231795995613</v>
      </c>
      <c r="T25" s="33">
        <f t="shared" si="4"/>
        <v>97207.889231995214</v>
      </c>
      <c r="U25" s="33"/>
      <c r="V25" s="98">
        <f t="shared" si="5"/>
        <v>988280.20719195134</v>
      </c>
      <c r="X25" s="119"/>
      <c r="Y25" s="120"/>
      <c r="AC25"/>
      <c r="AD25"/>
      <c r="AE25"/>
      <c r="AF25"/>
    </row>
    <row r="26" spans="1:32" ht="27" x14ac:dyDescent="0.25">
      <c r="A26" s="84" t="s">
        <v>49</v>
      </c>
      <c r="B26" s="29" t="s">
        <v>276</v>
      </c>
      <c r="C26" s="30"/>
      <c r="D26" s="30" t="s">
        <v>42</v>
      </c>
      <c r="E26" s="30"/>
      <c r="F26" s="31">
        <v>8100.6574359996011</v>
      </c>
      <c r="G26" s="31">
        <f t="shared" si="10"/>
        <v>8100.6574359996011</v>
      </c>
      <c r="H26" s="33">
        <f t="shared" si="6"/>
        <v>8100.6574359996011</v>
      </c>
      <c r="I26" s="30"/>
      <c r="J26" s="86">
        <v>1</v>
      </c>
      <c r="K26" s="86">
        <v>1</v>
      </c>
      <c r="L26" s="86">
        <v>1</v>
      </c>
      <c r="M26" s="30"/>
      <c r="N26" s="89" t="str">
        <f t="shared" si="1"/>
        <v>DOCENTE</v>
      </c>
      <c r="O26" s="30"/>
      <c r="P26" s="92" t="s">
        <v>50</v>
      </c>
      <c r="Q26" s="30"/>
      <c r="R26" s="33">
        <f t="shared" si="2"/>
        <v>81006.574359996011</v>
      </c>
      <c r="S26" s="33">
        <f t="shared" si="3"/>
        <v>89107.231795995613</v>
      </c>
      <c r="T26" s="33">
        <f t="shared" si="4"/>
        <v>97207.889231995214</v>
      </c>
      <c r="U26" s="33"/>
      <c r="V26" s="98">
        <f t="shared" si="5"/>
        <v>988280.20719195134</v>
      </c>
      <c r="X26" s="119"/>
      <c r="Y26" s="120"/>
      <c r="AC26"/>
      <c r="AD26"/>
      <c r="AE26"/>
      <c r="AF26"/>
    </row>
    <row r="27" spans="1:32" ht="27" x14ac:dyDescent="0.25">
      <c r="A27" s="84" t="s">
        <v>51</v>
      </c>
      <c r="B27" s="29" t="s">
        <v>276</v>
      </c>
      <c r="C27" s="30"/>
      <c r="D27" s="84" t="s">
        <v>40</v>
      </c>
      <c r="E27" s="30"/>
      <c r="F27" s="31">
        <v>12150.986153999402</v>
      </c>
      <c r="G27" s="31">
        <f>F27</f>
        <v>12150.986153999402</v>
      </c>
      <c r="H27" s="33">
        <f t="shared" si="6"/>
        <v>12150.986153999402</v>
      </c>
      <c r="I27" s="30"/>
      <c r="J27" s="86">
        <v>1</v>
      </c>
      <c r="K27" s="86">
        <v>1</v>
      </c>
      <c r="L27" s="86">
        <v>1</v>
      </c>
      <c r="M27" s="30"/>
      <c r="N27" s="89" t="str">
        <f t="shared" si="1"/>
        <v>RESPONSABLE DEL TBC</v>
      </c>
      <c r="O27" s="30"/>
      <c r="P27" s="32" t="s">
        <v>52</v>
      </c>
      <c r="Q27" s="30"/>
      <c r="R27" s="33">
        <f t="shared" si="2"/>
        <v>121509.86153999402</v>
      </c>
      <c r="S27" s="33">
        <f t="shared" si="3"/>
        <v>133660.84769399342</v>
      </c>
      <c r="T27" s="33">
        <f t="shared" si="4"/>
        <v>145811.83384799282</v>
      </c>
      <c r="U27" s="33"/>
      <c r="V27" s="98">
        <f t="shared" si="5"/>
        <v>1482420.3107879269</v>
      </c>
      <c r="X27" s="119"/>
      <c r="Y27" s="120"/>
      <c r="AC27"/>
      <c r="AD27"/>
      <c r="AE27"/>
      <c r="AF27"/>
    </row>
    <row r="28" spans="1:32" ht="27" x14ac:dyDescent="0.25">
      <c r="A28" s="84" t="s">
        <v>51</v>
      </c>
      <c r="B28" s="29" t="s">
        <v>276</v>
      </c>
      <c r="C28" s="30"/>
      <c r="D28" s="30" t="s">
        <v>42</v>
      </c>
      <c r="E28" s="30"/>
      <c r="F28" s="31">
        <v>8100.6574359996011</v>
      </c>
      <c r="G28" s="31">
        <f t="shared" ref="G28:G29" si="11">F28</f>
        <v>8100.6574359996011</v>
      </c>
      <c r="H28" s="33">
        <f t="shared" si="6"/>
        <v>8100.6574359996011</v>
      </c>
      <c r="I28" s="30"/>
      <c r="J28" s="86">
        <v>1</v>
      </c>
      <c r="K28" s="86">
        <v>1</v>
      </c>
      <c r="L28" s="86">
        <v>1</v>
      </c>
      <c r="M28" s="30"/>
      <c r="N28" s="89" t="str">
        <f t="shared" si="1"/>
        <v>DOCENTE</v>
      </c>
      <c r="O28" s="30"/>
      <c r="P28" s="32" t="s">
        <v>52</v>
      </c>
      <c r="Q28" s="30"/>
      <c r="R28" s="33">
        <f t="shared" si="2"/>
        <v>81006.574359996011</v>
      </c>
      <c r="S28" s="33">
        <f t="shared" si="3"/>
        <v>89107.231795995613</v>
      </c>
      <c r="T28" s="33">
        <f t="shared" si="4"/>
        <v>97207.889231995214</v>
      </c>
      <c r="U28" s="33"/>
      <c r="V28" s="98">
        <f t="shared" si="5"/>
        <v>988280.20719195134</v>
      </c>
      <c r="X28" s="119"/>
      <c r="Y28" s="120"/>
      <c r="AC28"/>
      <c r="AD28"/>
      <c r="AE28"/>
      <c r="AF28"/>
    </row>
    <row r="29" spans="1:32" ht="27" x14ac:dyDescent="0.25">
      <c r="A29" s="84" t="s">
        <v>51</v>
      </c>
      <c r="B29" s="29" t="s">
        <v>276</v>
      </c>
      <c r="C29" s="30"/>
      <c r="D29" s="30" t="s">
        <v>42</v>
      </c>
      <c r="E29" s="30"/>
      <c r="F29" s="31">
        <v>8100.6574359996011</v>
      </c>
      <c r="G29" s="31">
        <f t="shared" si="11"/>
        <v>8100.6574359996011</v>
      </c>
      <c r="H29" s="33">
        <f t="shared" si="6"/>
        <v>8100.6574359996011</v>
      </c>
      <c r="I29" s="30"/>
      <c r="J29" s="86">
        <v>1</v>
      </c>
      <c r="K29" s="86">
        <v>1</v>
      </c>
      <c r="L29" s="86">
        <v>1</v>
      </c>
      <c r="M29" s="30"/>
      <c r="N29" s="89" t="str">
        <f t="shared" si="1"/>
        <v>DOCENTE</v>
      </c>
      <c r="O29" s="30"/>
      <c r="P29" s="32" t="s">
        <v>52</v>
      </c>
      <c r="Q29" s="30"/>
      <c r="R29" s="33">
        <f t="shared" si="2"/>
        <v>81006.574359996011</v>
      </c>
      <c r="S29" s="33">
        <f t="shared" si="3"/>
        <v>89107.231795995613</v>
      </c>
      <c r="T29" s="33">
        <f t="shared" si="4"/>
        <v>97207.889231995214</v>
      </c>
      <c r="U29" s="33"/>
      <c r="V29" s="98">
        <f t="shared" si="5"/>
        <v>988280.20719195134</v>
      </c>
      <c r="X29" s="119"/>
      <c r="Y29" s="120"/>
      <c r="AC29"/>
      <c r="AD29"/>
      <c r="AE29"/>
      <c r="AF29"/>
    </row>
    <row r="30" spans="1:32" ht="27" x14ac:dyDescent="0.25">
      <c r="A30" s="84" t="s">
        <v>53</v>
      </c>
      <c r="B30" s="29" t="s">
        <v>276</v>
      </c>
      <c r="C30" s="30"/>
      <c r="D30" s="84" t="s">
        <v>40</v>
      </c>
      <c r="E30" s="30"/>
      <c r="F30" s="31">
        <v>12150.986153999402</v>
      </c>
      <c r="G30" s="31">
        <f>F30</f>
        <v>12150.986153999402</v>
      </c>
      <c r="H30" s="33">
        <f t="shared" si="6"/>
        <v>12150.986153999402</v>
      </c>
      <c r="I30" s="30"/>
      <c r="J30" s="86">
        <v>1</v>
      </c>
      <c r="K30" s="86">
        <v>1</v>
      </c>
      <c r="L30" s="86">
        <v>1</v>
      </c>
      <c r="M30" s="30"/>
      <c r="N30" s="89" t="str">
        <f t="shared" si="1"/>
        <v>RESPONSABLE DEL TBC</v>
      </c>
      <c r="O30" s="30"/>
      <c r="P30" s="32" t="s">
        <v>54</v>
      </c>
      <c r="Q30" s="30"/>
      <c r="R30" s="33">
        <f t="shared" si="2"/>
        <v>121509.86153999402</v>
      </c>
      <c r="S30" s="33">
        <f t="shared" si="3"/>
        <v>133660.84769399342</v>
      </c>
      <c r="T30" s="33">
        <f t="shared" si="4"/>
        <v>145811.83384799282</v>
      </c>
      <c r="U30" s="33"/>
      <c r="V30" s="98">
        <f t="shared" si="5"/>
        <v>1482420.3107879269</v>
      </c>
      <c r="X30" s="119"/>
      <c r="Y30" s="120"/>
      <c r="AC30"/>
      <c r="AD30"/>
      <c r="AE30"/>
      <c r="AF30"/>
    </row>
    <row r="31" spans="1:32" ht="27" x14ac:dyDescent="0.25">
      <c r="A31" s="84" t="s">
        <v>53</v>
      </c>
      <c r="B31" s="29" t="s">
        <v>276</v>
      </c>
      <c r="C31" s="30"/>
      <c r="D31" s="30" t="s">
        <v>42</v>
      </c>
      <c r="E31" s="30"/>
      <c r="F31" s="31">
        <v>8100.6574359996011</v>
      </c>
      <c r="G31" s="31">
        <f t="shared" ref="G31:G32" si="12">F31</f>
        <v>8100.6574359996011</v>
      </c>
      <c r="H31" s="33">
        <f t="shared" si="6"/>
        <v>8100.6574359996011</v>
      </c>
      <c r="I31" s="30"/>
      <c r="J31" s="86">
        <v>1</v>
      </c>
      <c r="K31" s="86">
        <v>1</v>
      </c>
      <c r="L31" s="86">
        <v>1</v>
      </c>
      <c r="M31" s="30"/>
      <c r="N31" s="89" t="str">
        <f t="shared" si="1"/>
        <v>DOCENTE</v>
      </c>
      <c r="O31" s="30"/>
      <c r="P31" s="32" t="s">
        <v>54</v>
      </c>
      <c r="Q31" s="30"/>
      <c r="R31" s="33">
        <f t="shared" si="2"/>
        <v>81006.574359996011</v>
      </c>
      <c r="S31" s="33">
        <f t="shared" si="3"/>
        <v>89107.231795995613</v>
      </c>
      <c r="T31" s="33">
        <f t="shared" si="4"/>
        <v>97207.889231995214</v>
      </c>
      <c r="U31" s="33"/>
      <c r="V31" s="98">
        <f t="shared" si="5"/>
        <v>988280.20719195134</v>
      </c>
      <c r="X31" s="119"/>
      <c r="Y31" s="120"/>
      <c r="AC31"/>
      <c r="AD31"/>
      <c r="AE31"/>
      <c r="AF31"/>
    </row>
    <row r="32" spans="1:32" ht="27" x14ac:dyDescent="0.25">
      <c r="A32" s="84" t="s">
        <v>53</v>
      </c>
      <c r="B32" s="29" t="s">
        <v>276</v>
      </c>
      <c r="C32" s="30"/>
      <c r="D32" s="30" t="s">
        <v>42</v>
      </c>
      <c r="E32" s="30"/>
      <c r="F32" s="31">
        <v>8100.6574359996011</v>
      </c>
      <c r="G32" s="31">
        <f t="shared" si="12"/>
        <v>8100.6574359996011</v>
      </c>
      <c r="H32" s="33">
        <f t="shared" si="6"/>
        <v>8100.6574359996011</v>
      </c>
      <c r="I32" s="30"/>
      <c r="J32" s="86">
        <v>1</v>
      </c>
      <c r="K32" s="86">
        <v>1</v>
      </c>
      <c r="L32" s="86">
        <v>1</v>
      </c>
      <c r="M32" s="30"/>
      <c r="N32" s="89" t="str">
        <f t="shared" si="1"/>
        <v>DOCENTE</v>
      </c>
      <c r="O32" s="30"/>
      <c r="P32" s="32" t="s">
        <v>54</v>
      </c>
      <c r="Q32" s="30"/>
      <c r="R32" s="33">
        <f t="shared" si="2"/>
        <v>81006.574359996011</v>
      </c>
      <c r="S32" s="33">
        <f t="shared" si="3"/>
        <v>89107.231795995613</v>
      </c>
      <c r="T32" s="33">
        <f t="shared" si="4"/>
        <v>97207.889231995214</v>
      </c>
      <c r="U32" s="33"/>
      <c r="V32" s="98">
        <f t="shared" si="5"/>
        <v>988280.20719195134</v>
      </c>
      <c r="X32" s="119"/>
      <c r="Y32" s="120"/>
      <c r="AC32"/>
      <c r="AD32"/>
      <c r="AE32"/>
      <c r="AF32"/>
    </row>
    <row r="33" spans="1:32" ht="27" x14ac:dyDescent="0.25">
      <c r="A33" s="84" t="s">
        <v>55</v>
      </c>
      <c r="B33" s="29" t="s">
        <v>276</v>
      </c>
      <c r="C33" s="30"/>
      <c r="D33" s="84" t="s">
        <v>40</v>
      </c>
      <c r="E33" s="30"/>
      <c r="F33" s="31">
        <v>12150.986153999402</v>
      </c>
      <c r="G33" s="31">
        <f>F33</f>
        <v>12150.986153999402</v>
      </c>
      <c r="H33" s="33">
        <f t="shared" si="6"/>
        <v>12150.986153999402</v>
      </c>
      <c r="I33" s="30"/>
      <c r="J33" s="86">
        <v>1</v>
      </c>
      <c r="K33" s="86">
        <v>1</v>
      </c>
      <c r="L33" s="86">
        <v>1</v>
      </c>
      <c r="M33" s="30"/>
      <c r="N33" s="89" t="str">
        <f t="shared" si="1"/>
        <v>RESPONSABLE DEL TBC</v>
      </c>
      <c r="O33" s="30"/>
      <c r="P33" s="32" t="s">
        <v>56</v>
      </c>
      <c r="Q33" s="30"/>
      <c r="R33" s="33">
        <f t="shared" si="2"/>
        <v>121509.86153999402</v>
      </c>
      <c r="S33" s="33">
        <f t="shared" si="3"/>
        <v>133660.84769399342</v>
      </c>
      <c r="T33" s="33">
        <f t="shared" si="4"/>
        <v>145811.83384799282</v>
      </c>
      <c r="U33" s="33"/>
      <c r="V33" s="98">
        <f t="shared" si="5"/>
        <v>1482420.3107879269</v>
      </c>
      <c r="X33" s="119"/>
      <c r="Y33" s="120"/>
      <c r="AC33"/>
      <c r="AD33"/>
      <c r="AE33"/>
      <c r="AF33"/>
    </row>
    <row r="34" spans="1:32" ht="27" x14ac:dyDescent="0.25">
      <c r="A34" s="84" t="s">
        <v>55</v>
      </c>
      <c r="B34" s="29" t="s">
        <v>276</v>
      </c>
      <c r="C34" s="30"/>
      <c r="D34" s="30" t="s">
        <v>42</v>
      </c>
      <c r="E34" s="30"/>
      <c r="F34" s="31">
        <v>8100.6574359996011</v>
      </c>
      <c r="G34" s="31">
        <f t="shared" ref="G34:G35" si="13">F34</f>
        <v>8100.6574359996011</v>
      </c>
      <c r="H34" s="33">
        <f t="shared" si="6"/>
        <v>8100.6574359996011</v>
      </c>
      <c r="I34" s="30"/>
      <c r="J34" s="86">
        <v>1</v>
      </c>
      <c r="K34" s="86">
        <v>1</v>
      </c>
      <c r="L34" s="86">
        <v>1</v>
      </c>
      <c r="M34" s="30"/>
      <c r="N34" s="89" t="str">
        <f t="shared" si="1"/>
        <v>DOCENTE</v>
      </c>
      <c r="O34" s="30"/>
      <c r="P34" s="32" t="s">
        <v>56</v>
      </c>
      <c r="Q34" s="30"/>
      <c r="R34" s="33">
        <f t="shared" si="2"/>
        <v>81006.574359996011</v>
      </c>
      <c r="S34" s="33">
        <f t="shared" si="3"/>
        <v>89107.231795995613</v>
      </c>
      <c r="T34" s="33">
        <f t="shared" si="4"/>
        <v>97207.889231995214</v>
      </c>
      <c r="U34" s="33"/>
      <c r="V34" s="98">
        <f t="shared" si="5"/>
        <v>988280.20719195134</v>
      </c>
      <c r="X34" s="119"/>
      <c r="Y34" s="120"/>
      <c r="AC34"/>
      <c r="AD34"/>
      <c r="AE34"/>
      <c r="AF34"/>
    </row>
    <row r="35" spans="1:32" ht="27" x14ac:dyDescent="0.25">
      <c r="A35" s="84" t="s">
        <v>55</v>
      </c>
      <c r="B35" s="29" t="s">
        <v>276</v>
      </c>
      <c r="C35" s="30"/>
      <c r="D35" s="30" t="s">
        <v>42</v>
      </c>
      <c r="E35" s="30"/>
      <c r="F35" s="31">
        <v>8100.6574359996011</v>
      </c>
      <c r="G35" s="31">
        <f t="shared" si="13"/>
        <v>8100.6574359996011</v>
      </c>
      <c r="H35" s="33">
        <f t="shared" si="6"/>
        <v>8100.6574359996011</v>
      </c>
      <c r="I35" s="30"/>
      <c r="J35" s="86">
        <v>1</v>
      </c>
      <c r="K35" s="86">
        <v>1</v>
      </c>
      <c r="L35" s="86">
        <v>1</v>
      </c>
      <c r="M35" s="30"/>
      <c r="N35" s="89" t="str">
        <f t="shared" si="1"/>
        <v>DOCENTE</v>
      </c>
      <c r="O35" s="30"/>
      <c r="P35" s="32" t="s">
        <v>56</v>
      </c>
      <c r="Q35" s="30"/>
      <c r="R35" s="33">
        <f t="shared" si="2"/>
        <v>81006.574359996011</v>
      </c>
      <c r="S35" s="33">
        <f t="shared" si="3"/>
        <v>89107.231795995613</v>
      </c>
      <c r="T35" s="33">
        <f t="shared" si="4"/>
        <v>97207.889231995214</v>
      </c>
      <c r="U35" s="33"/>
      <c r="V35" s="98">
        <f t="shared" si="5"/>
        <v>988280.20719195134</v>
      </c>
      <c r="X35" s="119"/>
      <c r="Y35" s="120"/>
      <c r="AC35"/>
      <c r="AD35"/>
      <c r="AE35"/>
      <c r="AF35"/>
    </row>
    <row r="36" spans="1:32" ht="27" x14ac:dyDescent="0.25">
      <c r="A36" s="84" t="s">
        <v>57</v>
      </c>
      <c r="B36" s="29" t="s">
        <v>276</v>
      </c>
      <c r="C36" s="30"/>
      <c r="D36" s="84" t="s">
        <v>40</v>
      </c>
      <c r="E36" s="30"/>
      <c r="F36" s="31">
        <v>12150.986153999402</v>
      </c>
      <c r="G36" s="31">
        <f>F36</f>
        <v>12150.986153999402</v>
      </c>
      <c r="H36" s="33">
        <f t="shared" si="6"/>
        <v>12150.986153999402</v>
      </c>
      <c r="I36" s="30"/>
      <c r="J36" s="86">
        <v>1</v>
      </c>
      <c r="K36" s="86">
        <v>1</v>
      </c>
      <c r="L36" s="86">
        <v>1</v>
      </c>
      <c r="M36" s="30"/>
      <c r="N36" s="89" t="str">
        <f t="shared" si="1"/>
        <v>RESPONSABLE DEL TBC</v>
      </c>
      <c r="O36" s="30"/>
      <c r="P36" s="92" t="s">
        <v>58</v>
      </c>
      <c r="Q36" s="30"/>
      <c r="R36" s="33">
        <f t="shared" si="2"/>
        <v>121509.86153999402</v>
      </c>
      <c r="S36" s="33">
        <f t="shared" si="3"/>
        <v>133660.84769399342</v>
      </c>
      <c r="T36" s="33">
        <f t="shared" si="4"/>
        <v>145811.83384799282</v>
      </c>
      <c r="U36" s="33"/>
      <c r="V36" s="98">
        <f t="shared" si="5"/>
        <v>1482420.3107879269</v>
      </c>
      <c r="X36" s="119"/>
      <c r="Y36" s="120"/>
      <c r="AC36"/>
      <c r="AD36"/>
      <c r="AE36"/>
      <c r="AF36"/>
    </row>
    <row r="37" spans="1:32" ht="27" x14ac:dyDescent="0.25">
      <c r="A37" s="84" t="s">
        <v>57</v>
      </c>
      <c r="B37" s="29" t="s">
        <v>276</v>
      </c>
      <c r="C37" s="30"/>
      <c r="D37" s="30" t="s">
        <v>42</v>
      </c>
      <c r="E37" s="30"/>
      <c r="F37" s="31">
        <v>8100.6574359996011</v>
      </c>
      <c r="G37" s="31">
        <f t="shared" ref="G37:G38" si="14">F37</f>
        <v>8100.6574359996011</v>
      </c>
      <c r="H37" s="33">
        <f t="shared" si="6"/>
        <v>8100.6574359996011</v>
      </c>
      <c r="I37" s="30"/>
      <c r="J37" s="86">
        <v>1</v>
      </c>
      <c r="K37" s="86">
        <v>1</v>
      </c>
      <c r="L37" s="86">
        <v>1</v>
      </c>
      <c r="M37" s="30"/>
      <c r="N37" s="89" t="str">
        <f t="shared" si="1"/>
        <v>DOCENTE</v>
      </c>
      <c r="O37" s="30"/>
      <c r="P37" s="92" t="s">
        <v>58</v>
      </c>
      <c r="Q37" s="30"/>
      <c r="R37" s="33">
        <f t="shared" si="2"/>
        <v>81006.574359996011</v>
      </c>
      <c r="S37" s="33">
        <f t="shared" si="3"/>
        <v>89107.231795995613</v>
      </c>
      <c r="T37" s="33">
        <f t="shared" si="4"/>
        <v>97207.889231995214</v>
      </c>
      <c r="U37" s="33"/>
      <c r="V37" s="98">
        <f t="shared" si="5"/>
        <v>988280.20719195134</v>
      </c>
      <c r="X37" s="119"/>
      <c r="Y37" s="120"/>
      <c r="AC37"/>
      <c r="AD37"/>
      <c r="AE37"/>
      <c r="AF37"/>
    </row>
    <row r="38" spans="1:32" ht="27" x14ac:dyDescent="0.25">
      <c r="A38" s="84" t="s">
        <v>57</v>
      </c>
      <c r="B38" s="29" t="s">
        <v>276</v>
      </c>
      <c r="C38" s="30"/>
      <c r="D38" s="30" t="s">
        <v>42</v>
      </c>
      <c r="E38" s="30"/>
      <c r="F38" s="31">
        <v>8100.6574359996011</v>
      </c>
      <c r="G38" s="31">
        <f t="shared" si="14"/>
        <v>8100.6574359996011</v>
      </c>
      <c r="H38" s="33">
        <f t="shared" si="6"/>
        <v>8100.6574359996011</v>
      </c>
      <c r="I38" s="30"/>
      <c r="J38" s="86">
        <v>1</v>
      </c>
      <c r="K38" s="86">
        <v>1</v>
      </c>
      <c r="L38" s="86">
        <v>1</v>
      </c>
      <c r="M38" s="30"/>
      <c r="N38" s="89" t="str">
        <f t="shared" si="1"/>
        <v>DOCENTE</v>
      </c>
      <c r="O38" s="30"/>
      <c r="P38" s="92" t="s">
        <v>58</v>
      </c>
      <c r="Q38" s="30"/>
      <c r="R38" s="33">
        <f t="shared" si="2"/>
        <v>81006.574359996011</v>
      </c>
      <c r="S38" s="33">
        <f t="shared" si="3"/>
        <v>89107.231795995613</v>
      </c>
      <c r="T38" s="33">
        <f t="shared" si="4"/>
        <v>97207.889231995214</v>
      </c>
      <c r="U38" s="33"/>
      <c r="V38" s="98">
        <f t="shared" si="5"/>
        <v>988280.20719195134</v>
      </c>
      <c r="X38" s="119"/>
      <c r="Y38" s="120"/>
      <c r="AC38"/>
      <c r="AD38"/>
      <c r="AE38"/>
      <c r="AF38"/>
    </row>
    <row r="39" spans="1:32" ht="27" customHeight="1" x14ac:dyDescent="0.25">
      <c r="A39" s="84" t="s">
        <v>59</v>
      </c>
      <c r="B39" s="29" t="s">
        <v>276</v>
      </c>
      <c r="C39" s="30"/>
      <c r="D39" s="84" t="s">
        <v>40</v>
      </c>
      <c r="E39" s="30"/>
      <c r="F39" s="31">
        <v>12150.986153999402</v>
      </c>
      <c r="G39" s="31">
        <f>F39</f>
        <v>12150.986153999402</v>
      </c>
      <c r="H39" s="33">
        <f t="shared" si="6"/>
        <v>12150.986153999402</v>
      </c>
      <c r="I39" s="30"/>
      <c r="J39" s="86">
        <v>1</v>
      </c>
      <c r="K39" s="86">
        <v>1</v>
      </c>
      <c r="L39" s="86">
        <v>1</v>
      </c>
      <c r="M39" s="30"/>
      <c r="N39" s="89" t="str">
        <f t="shared" si="1"/>
        <v>RESPONSABLE DEL TBC</v>
      </c>
      <c r="O39" s="30"/>
      <c r="P39" s="92" t="s">
        <v>60</v>
      </c>
      <c r="Q39" s="30"/>
      <c r="R39" s="33">
        <f t="shared" si="2"/>
        <v>121509.86153999402</v>
      </c>
      <c r="S39" s="33">
        <f t="shared" si="3"/>
        <v>133660.84769399342</v>
      </c>
      <c r="T39" s="33">
        <f t="shared" si="4"/>
        <v>145811.83384799282</v>
      </c>
      <c r="U39" s="33"/>
      <c r="V39" s="98">
        <f t="shared" si="5"/>
        <v>1482420.3107879269</v>
      </c>
      <c r="X39" s="119"/>
      <c r="Y39" s="120"/>
      <c r="AC39"/>
      <c r="AD39"/>
      <c r="AE39"/>
      <c r="AF39"/>
    </row>
    <row r="40" spans="1:32" ht="40.5" x14ac:dyDescent="0.25">
      <c r="A40" s="84" t="s">
        <v>59</v>
      </c>
      <c r="B40" s="29" t="s">
        <v>276</v>
      </c>
      <c r="C40" s="30"/>
      <c r="D40" s="30" t="s">
        <v>42</v>
      </c>
      <c r="E40" s="30"/>
      <c r="F40" s="31">
        <v>8100.6574359996011</v>
      </c>
      <c r="G40" s="31">
        <f t="shared" ref="G40:G41" si="15">F40</f>
        <v>8100.6574359996011</v>
      </c>
      <c r="H40" s="33">
        <f t="shared" si="6"/>
        <v>8100.6574359996011</v>
      </c>
      <c r="I40" s="30"/>
      <c r="J40" s="86">
        <v>1</v>
      </c>
      <c r="K40" s="86">
        <v>1</v>
      </c>
      <c r="L40" s="86">
        <v>1</v>
      </c>
      <c r="M40" s="30"/>
      <c r="N40" s="89" t="str">
        <f t="shared" si="1"/>
        <v>DOCENTE</v>
      </c>
      <c r="O40" s="30"/>
      <c r="P40" s="92" t="s">
        <v>60</v>
      </c>
      <c r="Q40" s="30"/>
      <c r="R40" s="33">
        <f t="shared" si="2"/>
        <v>81006.574359996011</v>
      </c>
      <c r="S40" s="33">
        <f t="shared" si="3"/>
        <v>89107.231795995613</v>
      </c>
      <c r="T40" s="33">
        <f t="shared" si="4"/>
        <v>97207.889231995214</v>
      </c>
      <c r="U40" s="33"/>
      <c r="V40" s="98">
        <f t="shared" si="5"/>
        <v>988280.20719195134</v>
      </c>
      <c r="X40" s="119"/>
      <c r="Y40" s="120"/>
      <c r="AC40"/>
      <c r="AD40"/>
      <c r="AE40"/>
      <c r="AF40"/>
    </row>
    <row r="41" spans="1:32" ht="40.5" x14ac:dyDescent="0.25">
      <c r="A41" s="84" t="s">
        <v>59</v>
      </c>
      <c r="B41" s="29" t="s">
        <v>276</v>
      </c>
      <c r="C41" s="30"/>
      <c r="D41" s="30" t="s">
        <v>42</v>
      </c>
      <c r="E41" s="30"/>
      <c r="F41" s="31">
        <v>8100.6574359996011</v>
      </c>
      <c r="G41" s="31">
        <f t="shared" si="15"/>
        <v>8100.6574359996011</v>
      </c>
      <c r="H41" s="33">
        <f t="shared" si="6"/>
        <v>8100.6574359996011</v>
      </c>
      <c r="I41" s="30"/>
      <c r="J41" s="86">
        <v>1</v>
      </c>
      <c r="K41" s="86">
        <v>1</v>
      </c>
      <c r="L41" s="86">
        <v>1</v>
      </c>
      <c r="M41" s="30"/>
      <c r="N41" s="89" t="str">
        <f t="shared" si="1"/>
        <v>DOCENTE</v>
      </c>
      <c r="O41" s="30"/>
      <c r="P41" s="92" t="s">
        <v>60</v>
      </c>
      <c r="Q41" s="30"/>
      <c r="R41" s="33">
        <f t="shared" si="2"/>
        <v>81006.574359996011</v>
      </c>
      <c r="S41" s="33">
        <f t="shared" si="3"/>
        <v>89107.231795995613</v>
      </c>
      <c r="T41" s="33">
        <f t="shared" si="4"/>
        <v>97207.889231995214</v>
      </c>
      <c r="U41" s="33"/>
      <c r="V41" s="98">
        <f t="shared" si="5"/>
        <v>988280.20719195134</v>
      </c>
      <c r="X41" s="119"/>
      <c r="Y41" s="120"/>
      <c r="AC41"/>
      <c r="AD41"/>
      <c r="AE41"/>
      <c r="AF41"/>
    </row>
    <row r="42" spans="1:32" ht="27" x14ac:dyDescent="0.25">
      <c r="A42" s="84" t="s">
        <v>61</v>
      </c>
      <c r="B42" s="29" t="s">
        <v>276</v>
      </c>
      <c r="C42" s="30"/>
      <c r="D42" s="84" t="s">
        <v>40</v>
      </c>
      <c r="E42" s="30"/>
      <c r="F42" s="31">
        <v>12150.986153999402</v>
      </c>
      <c r="G42" s="31">
        <f>F42</f>
        <v>12150.986153999402</v>
      </c>
      <c r="H42" s="33">
        <f t="shared" si="6"/>
        <v>12150.986153999402</v>
      </c>
      <c r="I42" s="30"/>
      <c r="J42" s="86">
        <v>1</v>
      </c>
      <c r="K42" s="86">
        <v>1</v>
      </c>
      <c r="L42" s="86">
        <v>1</v>
      </c>
      <c r="M42" s="30"/>
      <c r="N42" s="89" t="str">
        <f t="shared" si="1"/>
        <v>RESPONSABLE DEL TBC</v>
      </c>
      <c r="O42" s="30"/>
      <c r="P42" s="92" t="s">
        <v>62</v>
      </c>
      <c r="Q42" s="30"/>
      <c r="R42" s="33">
        <f t="shared" si="2"/>
        <v>121509.86153999402</v>
      </c>
      <c r="S42" s="33">
        <f t="shared" si="3"/>
        <v>133660.84769399342</v>
      </c>
      <c r="T42" s="33">
        <f t="shared" si="4"/>
        <v>145811.83384799282</v>
      </c>
      <c r="U42" s="33"/>
      <c r="V42" s="98">
        <f t="shared" si="5"/>
        <v>1482420.3107879269</v>
      </c>
      <c r="X42" s="119"/>
      <c r="Y42" s="120"/>
      <c r="AC42"/>
      <c r="AD42"/>
      <c r="AE42"/>
      <c r="AF42"/>
    </row>
    <row r="43" spans="1:32" ht="27" x14ac:dyDescent="0.25">
      <c r="A43" s="84" t="s">
        <v>61</v>
      </c>
      <c r="B43" s="29" t="s">
        <v>276</v>
      </c>
      <c r="C43" s="30"/>
      <c r="D43" s="30" t="s">
        <v>42</v>
      </c>
      <c r="E43" s="30"/>
      <c r="F43" s="31">
        <v>8100.6574359996011</v>
      </c>
      <c r="G43" s="31">
        <f t="shared" ref="G43:G44" si="16">F43</f>
        <v>8100.6574359996011</v>
      </c>
      <c r="H43" s="33">
        <f t="shared" si="6"/>
        <v>8100.6574359996011</v>
      </c>
      <c r="I43" s="30"/>
      <c r="J43" s="86">
        <v>1</v>
      </c>
      <c r="K43" s="86">
        <v>1</v>
      </c>
      <c r="L43" s="86">
        <v>1</v>
      </c>
      <c r="M43" s="30"/>
      <c r="N43" s="89" t="str">
        <f t="shared" si="1"/>
        <v>DOCENTE</v>
      </c>
      <c r="O43" s="30"/>
      <c r="P43" s="92" t="s">
        <v>62</v>
      </c>
      <c r="Q43" s="30"/>
      <c r="R43" s="33">
        <f t="shared" si="2"/>
        <v>81006.574359996011</v>
      </c>
      <c r="S43" s="33">
        <f t="shared" si="3"/>
        <v>89107.231795995613</v>
      </c>
      <c r="T43" s="33">
        <f t="shared" si="4"/>
        <v>97207.889231995214</v>
      </c>
      <c r="U43" s="33"/>
      <c r="V43" s="98">
        <f t="shared" si="5"/>
        <v>988280.20719195134</v>
      </c>
      <c r="X43" s="119"/>
      <c r="Y43" s="120"/>
      <c r="AC43"/>
      <c r="AD43"/>
      <c r="AE43"/>
      <c r="AF43"/>
    </row>
    <row r="44" spans="1:32" ht="27" x14ac:dyDescent="0.25">
      <c r="A44" s="84" t="s">
        <v>61</v>
      </c>
      <c r="B44" s="29" t="s">
        <v>276</v>
      </c>
      <c r="C44" s="30"/>
      <c r="D44" s="30" t="s">
        <v>42</v>
      </c>
      <c r="E44" s="30"/>
      <c r="F44" s="31">
        <v>8100.6574359996011</v>
      </c>
      <c r="G44" s="31">
        <f t="shared" si="16"/>
        <v>8100.6574359996011</v>
      </c>
      <c r="H44" s="33">
        <f t="shared" si="6"/>
        <v>8100.6574359996011</v>
      </c>
      <c r="I44" s="30"/>
      <c r="J44" s="86">
        <v>1</v>
      </c>
      <c r="K44" s="86">
        <v>1</v>
      </c>
      <c r="L44" s="86">
        <v>1</v>
      </c>
      <c r="M44" s="30"/>
      <c r="N44" s="89" t="str">
        <f t="shared" si="1"/>
        <v>DOCENTE</v>
      </c>
      <c r="O44" s="30"/>
      <c r="P44" s="92" t="s">
        <v>62</v>
      </c>
      <c r="Q44" s="30"/>
      <c r="R44" s="33">
        <f t="shared" si="2"/>
        <v>81006.574359996011</v>
      </c>
      <c r="S44" s="33">
        <f t="shared" si="3"/>
        <v>89107.231795995613</v>
      </c>
      <c r="T44" s="33">
        <f t="shared" si="4"/>
        <v>97207.889231995214</v>
      </c>
      <c r="U44" s="33"/>
      <c r="V44" s="98">
        <f t="shared" si="5"/>
        <v>988280.20719195134</v>
      </c>
      <c r="X44" s="119"/>
      <c r="Y44" s="120"/>
      <c r="AC44"/>
      <c r="AD44"/>
      <c r="AE44"/>
      <c r="AF44"/>
    </row>
    <row r="45" spans="1:32" s="251" customFormat="1" ht="27" x14ac:dyDescent="0.25">
      <c r="A45" s="238" t="s">
        <v>63</v>
      </c>
      <c r="B45" s="239" t="s">
        <v>276</v>
      </c>
      <c r="C45" s="240"/>
      <c r="D45" s="238" t="s">
        <v>40</v>
      </c>
      <c r="E45" s="240"/>
      <c r="F45" s="242">
        <f>13958.8106385098-8.99</f>
        <v>13949.8206385098</v>
      </c>
      <c r="G45" s="241">
        <f t="shared" si="0"/>
        <v>13949.8206385098</v>
      </c>
      <c r="H45" s="242">
        <f t="shared" si="6"/>
        <v>13949.8206385098</v>
      </c>
      <c r="I45" s="240"/>
      <c r="J45" s="243">
        <v>1</v>
      </c>
      <c r="K45" s="243">
        <v>1</v>
      </c>
      <c r="L45" s="243">
        <v>1</v>
      </c>
      <c r="M45" s="240"/>
      <c r="N45" s="244" t="str">
        <f t="shared" si="1"/>
        <v>RESPONSABLE DEL TBC</v>
      </c>
      <c r="O45" s="240"/>
      <c r="P45" s="253" t="s">
        <v>64</v>
      </c>
      <c r="Q45" s="240"/>
      <c r="R45" s="33">
        <f t="shared" si="2"/>
        <v>139498.20638509799</v>
      </c>
      <c r="S45" s="33">
        <f t="shared" si="3"/>
        <v>153448.02702360781</v>
      </c>
      <c r="T45" s="33">
        <f t="shared" si="4"/>
        <v>167397.84766211759</v>
      </c>
      <c r="U45" s="242"/>
      <c r="V45" s="246">
        <f t="shared" si="5"/>
        <v>1701878.1178981955</v>
      </c>
      <c r="W45" s="247"/>
      <c r="X45" s="248"/>
      <c r="Y45" s="249"/>
    </row>
    <row r="46" spans="1:32" s="251" customFormat="1" ht="27" x14ac:dyDescent="0.25">
      <c r="A46" s="238" t="s">
        <v>63</v>
      </c>
      <c r="B46" s="239" t="s">
        <v>276</v>
      </c>
      <c r="C46" s="240"/>
      <c r="D46" s="240" t="s">
        <v>42</v>
      </c>
      <c r="E46" s="240"/>
      <c r="F46" s="242">
        <v>9305.8720988146233</v>
      </c>
      <c r="G46" s="241">
        <f t="shared" si="0"/>
        <v>9305.8720988146233</v>
      </c>
      <c r="H46" s="242">
        <f t="shared" si="6"/>
        <v>9305.8720988146233</v>
      </c>
      <c r="I46" s="240"/>
      <c r="J46" s="243">
        <v>1</v>
      </c>
      <c r="K46" s="243">
        <v>1</v>
      </c>
      <c r="L46" s="243">
        <v>1</v>
      </c>
      <c r="M46" s="240"/>
      <c r="N46" s="244" t="str">
        <f t="shared" si="1"/>
        <v>DOCENTE</v>
      </c>
      <c r="O46" s="240"/>
      <c r="P46" s="253" t="s">
        <v>64</v>
      </c>
      <c r="Q46" s="240"/>
      <c r="R46" s="33">
        <f t="shared" si="2"/>
        <v>93058.720988146233</v>
      </c>
      <c r="S46" s="33">
        <f t="shared" si="3"/>
        <v>102364.59308696086</v>
      </c>
      <c r="T46" s="33">
        <f t="shared" si="4"/>
        <v>111670.46518577548</v>
      </c>
      <c r="U46" s="242"/>
      <c r="V46" s="246">
        <f t="shared" si="5"/>
        <v>1135316.3960553841</v>
      </c>
      <c r="W46" s="247"/>
      <c r="X46" s="248"/>
      <c r="Y46" s="249"/>
    </row>
    <row r="47" spans="1:32" s="251" customFormat="1" ht="27" x14ac:dyDescent="0.25">
      <c r="A47" s="238" t="s">
        <v>63</v>
      </c>
      <c r="B47" s="239" t="s">
        <v>276</v>
      </c>
      <c r="C47" s="240"/>
      <c r="D47" s="240" t="s">
        <v>42</v>
      </c>
      <c r="E47" s="240"/>
      <c r="F47" s="242">
        <v>9305.8720988146233</v>
      </c>
      <c r="G47" s="241">
        <f t="shared" ref="G47" si="17">F47</f>
        <v>9305.8720988146233</v>
      </c>
      <c r="H47" s="242">
        <f t="shared" si="6"/>
        <v>9305.8720988146233</v>
      </c>
      <c r="I47" s="240"/>
      <c r="J47" s="243">
        <v>1</v>
      </c>
      <c r="K47" s="243">
        <v>1</v>
      </c>
      <c r="L47" s="243">
        <v>1</v>
      </c>
      <c r="M47" s="240"/>
      <c r="N47" s="244" t="str">
        <f t="shared" si="1"/>
        <v>DOCENTE</v>
      </c>
      <c r="O47" s="240"/>
      <c r="P47" s="253" t="s">
        <v>64</v>
      </c>
      <c r="Q47" s="240"/>
      <c r="R47" s="33">
        <f t="shared" si="2"/>
        <v>93058.720988146233</v>
      </c>
      <c r="S47" s="33">
        <f t="shared" si="3"/>
        <v>102364.59308696086</v>
      </c>
      <c r="T47" s="33">
        <f t="shared" si="4"/>
        <v>111670.46518577548</v>
      </c>
      <c r="U47" s="242"/>
      <c r="V47" s="246">
        <f t="shared" si="5"/>
        <v>1135316.3960553841</v>
      </c>
      <c r="W47" s="247"/>
      <c r="X47" s="248"/>
      <c r="Y47" s="249"/>
    </row>
    <row r="48" spans="1:32" ht="27" x14ac:dyDescent="0.25">
      <c r="A48" s="84" t="s">
        <v>65</v>
      </c>
      <c r="B48" s="29" t="s">
        <v>276</v>
      </c>
      <c r="C48" s="30"/>
      <c r="D48" s="84" t="s">
        <v>40</v>
      </c>
      <c r="E48" s="30"/>
      <c r="F48" s="31">
        <v>12150.986153999402</v>
      </c>
      <c r="G48" s="31">
        <f>F48</f>
        <v>12150.986153999402</v>
      </c>
      <c r="H48" s="33">
        <f t="shared" si="6"/>
        <v>12150.986153999402</v>
      </c>
      <c r="I48" s="30"/>
      <c r="J48" s="86">
        <v>1</v>
      </c>
      <c r="K48" s="86">
        <v>1</v>
      </c>
      <c r="L48" s="86">
        <v>1</v>
      </c>
      <c r="M48" s="30"/>
      <c r="N48" s="89" t="str">
        <f t="shared" si="1"/>
        <v>RESPONSABLE DEL TBC</v>
      </c>
      <c r="O48" s="30"/>
      <c r="P48" s="92" t="s">
        <v>66</v>
      </c>
      <c r="Q48" s="30"/>
      <c r="R48" s="33">
        <f t="shared" si="2"/>
        <v>121509.86153999402</v>
      </c>
      <c r="S48" s="33">
        <f t="shared" si="3"/>
        <v>133660.84769399342</v>
      </c>
      <c r="T48" s="33">
        <f t="shared" si="4"/>
        <v>145811.83384799282</v>
      </c>
      <c r="U48" s="33"/>
      <c r="V48" s="98">
        <f t="shared" si="5"/>
        <v>1482420.3107879269</v>
      </c>
      <c r="X48" s="119"/>
      <c r="Y48" s="120"/>
      <c r="AC48"/>
      <c r="AD48"/>
      <c r="AE48"/>
      <c r="AF48"/>
    </row>
    <row r="49" spans="1:32" ht="27" x14ac:dyDescent="0.25">
      <c r="A49" s="84" t="s">
        <v>65</v>
      </c>
      <c r="B49" s="29" t="s">
        <v>276</v>
      </c>
      <c r="C49" s="30"/>
      <c r="D49" s="30" t="s">
        <v>42</v>
      </c>
      <c r="E49" s="30"/>
      <c r="F49" s="31">
        <v>8100.6574359996011</v>
      </c>
      <c r="G49" s="31">
        <f t="shared" ref="G49:G50" si="18">F49</f>
        <v>8100.6574359996011</v>
      </c>
      <c r="H49" s="33">
        <f t="shared" si="6"/>
        <v>8100.6574359996011</v>
      </c>
      <c r="I49" s="30"/>
      <c r="J49" s="86">
        <v>1</v>
      </c>
      <c r="K49" s="86">
        <v>1</v>
      </c>
      <c r="L49" s="86">
        <v>1</v>
      </c>
      <c r="M49" s="30"/>
      <c r="N49" s="89" t="str">
        <f t="shared" si="1"/>
        <v>DOCENTE</v>
      </c>
      <c r="O49" s="30"/>
      <c r="P49" s="92" t="s">
        <v>66</v>
      </c>
      <c r="Q49" s="30"/>
      <c r="R49" s="33">
        <f t="shared" si="2"/>
        <v>81006.574359996011</v>
      </c>
      <c r="S49" s="33">
        <f t="shared" si="3"/>
        <v>89107.231795995613</v>
      </c>
      <c r="T49" s="33">
        <f t="shared" si="4"/>
        <v>97207.889231995214</v>
      </c>
      <c r="U49" s="33"/>
      <c r="V49" s="98">
        <f t="shared" si="5"/>
        <v>988280.20719195134</v>
      </c>
      <c r="X49" s="119"/>
      <c r="Y49" s="120"/>
      <c r="AC49"/>
      <c r="AD49"/>
      <c r="AE49"/>
      <c r="AF49"/>
    </row>
    <row r="50" spans="1:32" ht="27" x14ac:dyDescent="0.25">
      <c r="A50" s="84" t="s">
        <v>65</v>
      </c>
      <c r="B50" s="29" t="s">
        <v>276</v>
      </c>
      <c r="C50" s="30"/>
      <c r="D50" s="30" t="s">
        <v>42</v>
      </c>
      <c r="E50" s="30"/>
      <c r="F50" s="31">
        <v>8100.6574359996011</v>
      </c>
      <c r="G50" s="31">
        <f t="shared" si="18"/>
        <v>8100.6574359996011</v>
      </c>
      <c r="H50" s="33">
        <f t="shared" si="6"/>
        <v>8100.6574359996011</v>
      </c>
      <c r="I50" s="30"/>
      <c r="J50" s="86">
        <v>1</v>
      </c>
      <c r="K50" s="86">
        <v>1</v>
      </c>
      <c r="L50" s="86">
        <v>1</v>
      </c>
      <c r="M50" s="30"/>
      <c r="N50" s="89" t="str">
        <f t="shared" si="1"/>
        <v>DOCENTE</v>
      </c>
      <c r="O50" s="30"/>
      <c r="P50" s="92" t="s">
        <v>66</v>
      </c>
      <c r="Q50" s="30"/>
      <c r="R50" s="33">
        <f t="shared" si="2"/>
        <v>81006.574359996011</v>
      </c>
      <c r="S50" s="33">
        <f t="shared" si="3"/>
        <v>89107.231795995613</v>
      </c>
      <c r="T50" s="33">
        <f t="shared" si="4"/>
        <v>97207.889231995214</v>
      </c>
      <c r="U50" s="33"/>
      <c r="V50" s="98">
        <f t="shared" si="5"/>
        <v>988280.20719195134</v>
      </c>
      <c r="X50" s="119"/>
      <c r="Y50" s="120"/>
      <c r="AC50"/>
      <c r="AD50"/>
      <c r="AE50"/>
      <c r="AF50"/>
    </row>
    <row r="51" spans="1:32" ht="27" x14ac:dyDescent="0.25">
      <c r="A51" s="84" t="s">
        <v>67</v>
      </c>
      <c r="B51" s="29" t="s">
        <v>276</v>
      </c>
      <c r="C51" s="30"/>
      <c r="D51" s="84" t="s">
        <v>40</v>
      </c>
      <c r="E51" s="30"/>
      <c r="F51" s="31">
        <v>12150.986153999402</v>
      </c>
      <c r="G51" s="31">
        <f>F51</f>
        <v>12150.986153999402</v>
      </c>
      <c r="H51" s="33">
        <f t="shared" si="6"/>
        <v>12150.986153999402</v>
      </c>
      <c r="I51" s="30"/>
      <c r="J51" s="86">
        <v>1</v>
      </c>
      <c r="K51" s="86">
        <v>1</v>
      </c>
      <c r="L51" s="86">
        <v>1</v>
      </c>
      <c r="M51" s="30"/>
      <c r="N51" s="89" t="str">
        <f t="shared" si="1"/>
        <v>RESPONSABLE DEL TBC</v>
      </c>
      <c r="O51" s="30"/>
      <c r="P51" s="32" t="s">
        <v>68</v>
      </c>
      <c r="Q51" s="30"/>
      <c r="R51" s="33">
        <f t="shared" si="2"/>
        <v>121509.86153999402</v>
      </c>
      <c r="S51" s="33">
        <f t="shared" si="3"/>
        <v>133660.84769399342</v>
      </c>
      <c r="T51" s="33">
        <f t="shared" si="4"/>
        <v>145811.83384799282</v>
      </c>
      <c r="U51" s="33"/>
      <c r="V51" s="98">
        <f t="shared" si="5"/>
        <v>1482420.3107879269</v>
      </c>
      <c r="X51" s="119"/>
      <c r="Y51" s="120"/>
      <c r="AC51"/>
      <c r="AD51"/>
      <c r="AE51"/>
      <c r="AF51"/>
    </row>
    <row r="52" spans="1:32" ht="27" x14ac:dyDescent="0.25">
      <c r="A52" s="84" t="s">
        <v>67</v>
      </c>
      <c r="B52" s="29" t="s">
        <v>276</v>
      </c>
      <c r="C52" s="30"/>
      <c r="D52" s="30" t="s">
        <v>42</v>
      </c>
      <c r="E52" s="30"/>
      <c r="F52" s="31">
        <v>8100.6574359996011</v>
      </c>
      <c r="G52" s="31">
        <f t="shared" ref="G52:G53" si="19">F52</f>
        <v>8100.6574359996011</v>
      </c>
      <c r="H52" s="33">
        <f t="shared" si="6"/>
        <v>8100.6574359996011</v>
      </c>
      <c r="I52" s="30"/>
      <c r="J52" s="86">
        <v>1</v>
      </c>
      <c r="K52" s="86">
        <v>1</v>
      </c>
      <c r="L52" s="86">
        <v>1</v>
      </c>
      <c r="M52" s="30"/>
      <c r="N52" s="89" t="str">
        <f t="shared" si="1"/>
        <v>DOCENTE</v>
      </c>
      <c r="O52" s="30"/>
      <c r="P52" s="32" t="s">
        <v>68</v>
      </c>
      <c r="Q52" s="30"/>
      <c r="R52" s="33">
        <f t="shared" si="2"/>
        <v>81006.574359996011</v>
      </c>
      <c r="S52" s="33">
        <f t="shared" si="3"/>
        <v>89107.231795995613</v>
      </c>
      <c r="T52" s="33">
        <f t="shared" si="4"/>
        <v>97207.889231995214</v>
      </c>
      <c r="U52" s="33"/>
      <c r="V52" s="98">
        <f t="shared" si="5"/>
        <v>988280.20719195134</v>
      </c>
      <c r="X52" s="119"/>
      <c r="Y52" s="120"/>
      <c r="AC52"/>
      <c r="AD52"/>
      <c r="AE52"/>
      <c r="AF52"/>
    </row>
    <row r="53" spans="1:32" ht="27" x14ac:dyDescent="0.25">
      <c r="A53" s="84" t="s">
        <v>67</v>
      </c>
      <c r="B53" s="29" t="s">
        <v>276</v>
      </c>
      <c r="C53" s="30"/>
      <c r="D53" s="30" t="s">
        <v>42</v>
      </c>
      <c r="E53" s="30"/>
      <c r="F53" s="31">
        <v>8100.6574359996011</v>
      </c>
      <c r="G53" s="31">
        <f t="shared" si="19"/>
        <v>8100.6574359996011</v>
      </c>
      <c r="H53" s="33">
        <f t="shared" si="6"/>
        <v>8100.6574359996011</v>
      </c>
      <c r="I53" s="30"/>
      <c r="J53" s="86">
        <v>1</v>
      </c>
      <c r="K53" s="86">
        <v>1</v>
      </c>
      <c r="L53" s="86">
        <v>1</v>
      </c>
      <c r="M53" s="30"/>
      <c r="N53" s="89" t="str">
        <f t="shared" si="1"/>
        <v>DOCENTE</v>
      </c>
      <c r="O53" s="30"/>
      <c r="P53" s="32" t="s">
        <v>68</v>
      </c>
      <c r="Q53" s="30"/>
      <c r="R53" s="33">
        <f t="shared" si="2"/>
        <v>81006.574359996011</v>
      </c>
      <c r="S53" s="33">
        <f t="shared" si="3"/>
        <v>89107.231795995613</v>
      </c>
      <c r="T53" s="33">
        <f t="shared" si="4"/>
        <v>97207.889231995214</v>
      </c>
      <c r="U53" s="33"/>
      <c r="V53" s="98">
        <f t="shared" si="5"/>
        <v>988280.20719195134</v>
      </c>
      <c r="X53" s="119"/>
      <c r="Y53" s="120"/>
      <c r="AC53"/>
      <c r="AD53"/>
      <c r="AE53"/>
      <c r="AF53"/>
    </row>
    <row r="54" spans="1:32" ht="27" x14ac:dyDescent="0.25">
      <c r="A54" s="84" t="s">
        <v>69</v>
      </c>
      <c r="B54" s="29" t="s">
        <v>276</v>
      </c>
      <c r="C54" s="30"/>
      <c r="D54" s="84" t="s">
        <v>40</v>
      </c>
      <c r="E54" s="30"/>
      <c r="F54" s="31">
        <v>12150.986153999402</v>
      </c>
      <c r="G54" s="31">
        <f>F54</f>
        <v>12150.986153999402</v>
      </c>
      <c r="H54" s="33">
        <f t="shared" si="6"/>
        <v>12150.986153999402</v>
      </c>
      <c r="I54" s="30"/>
      <c r="J54" s="86">
        <v>1</v>
      </c>
      <c r="K54" s="86">
        <v>1</v>
      </c>
      <c r="L54" s="86">
        <v>1</v>
      </c>
      <c r="M54" s="30"/>
      <c r="N54" s="89" t="str">
        <f t="shared" si="1"/>
        <v>RESPONSABLE DEL TBC</v>
      </c>
      <c r="O54" s="30"/>
      <c r="P54" s="92" t="s">
        <v>70</v>
      </c>
      <c r="Q54" s="30"/>
      <c r="R54" s="33">
        <f t="shared" si="2"/>
        <v>121509.86153999402</v>
      </c>
      <c r="S54" s="33">
        <f t="shared" si="3"/>
        <v>133660.84769399342</v>
      </c>
      <c r="T54" s="33">
        <f t="shared" si="4"/>
        <v>145811.83384799282</v>
      </c>
      <c r="U54" s="33"/>
      <c r="V54" s="98">
        <f t="shared" si="5"/>
        <v>1482420.3107879269</v>
      </c>
      <c r="X54" s="119"/>
      <c r="Y54" s="120"/>
      <c r="AC54"/>
      <c r="AD54"/>
      <c r="AE54"/>
      <c r="AF54"/>
    </row>
    <row r="55" spans="1:32" ht="27" x14ac:dyDescent="0.25">
      <c r="A55" s="84" t="s">
        <v>69</v>
      </c>
      <c r="B55" s="29" t="s">
        <v>276</v>
      </c>
      <c r="C55" s="30"/>
      <c r="D55" s="30" t="s">
        <v>42</v>
      </c>
      <c r="E55" s="30"/>
      <c r="F55" s="31">
        <v>8100.6574359996011</v>
      </c>
      <c r="G55" s="31">
        <f t="shared" ref="G55:G56" si="20">F55</f>
        <v>8100.6574359996011</v>
      </c>
      <c r="H55" s="33">
        <f t="shared" si="6"/>
        <v>8100.6574359996011</v>
      </c>
      <c r="I55" s="30"/>
      <c r="J55" s="86">
        <v>1</v>
      </c>
      <c r="K55" s="86">
        <v>1</v>
      </c>
      <c r="L55" s="86">
        <v>1</v>
      </c>
      <c r="M55" s="30"/>
      <c r="N55" s="89" t="str">
        <f t="shared" si="1"/>
        <v>DOCENTE</v>
      </c>
      <c r="O55" s="30"/>
      <c r="P55" s="92" t="s">
        <v>70</v>
      </c>
      <c r="Q55" s="30"/>
      <c r="R55" s="33">
        <f t="shared" si="2"/>
        <v>81006.574359996011</v>
      </c>
      <c r="S55" s="33">
        <f t="shared" si="3"/>
        <v>89107.231795995613</v>
      </c>
      <c r="T55" s="33">
        <f t="shared" si="4"/>
        <v>97207.889231995214</v>
      </c>
      <c r="U55" s="33"/>
      <c r="V55" s="98">
        <f t="shared" si="5"/>
        <v>988280.20719195134</v>
      </c>
      <c r="X55" s="119"/>
      <c r="Y55" s="120"/>
      <c r="AC55"/>
      <c r="AD55"/>
      <c r="AE55"/>
      <c r="AF55"/>
    </row>
    <row r="56" spans="1:32" ht="27" x14ac:dyDescent="0.25">
      <c r="A56" s="84" t="s">
        <v>69</v>
      </c>
      <c r="B56" s="29" t="s">
        <v>276</v>
      </c>
      <c r="C56" s="30"/>
      <c r="D56" s="30" t="s">
        <v>42</v>
      </c>
      <c r="E56" s="30"/>
      <c r="F56" s="31">
        <v>8100.6574359996011</v>
      </c>
      <c r="G56" s="31">
        <f t="shared" si="20"/>
        <v>8100.6574359996011</v>
      </c>
      <c r="H56" s="33">
        <f t="shared" si="6"/>
        <v>8100.6574359996011</v>
      </c>
      <c r="I56" s="30"/>
      <c r="J56" s="86">
        <v>1</v>
      </c>
      <c r="K56" s="86">
        <v>1</v>
      </c>
      <c r="L56" s="86">
        <v>1</v>
      </c>
      <c r="M56" s="30"/>
      <c r="N56" s="89" t="str">
        <f t="shared" si="1"/>
        <v>DOCENTE</v>
      </c>
      <c r="O56" s="30"/>
      <c r="P56" s="92" t="s">
        <v>70</v>
      </c>
      <c r="Q56" s="30"/>
      <c r="R56" s="33">
        <f t="shared" si="2"/>
        <v>81006.574359996011</v>
      </c>
      <c r="S56" s="33">
        <f t="shared" si="3"/>
        <v>89107.231795995613</v>
      </c>
      <c r="T56" s="33">
        <f t="shared" si="4"/>
        <v>97207.889231995214</v>
      </c>
      <c r="U56" s="33"/>
      <c r="V56" s="98">
        <f t="shared" si="5"/>
        <v>988280.20719195134</v>
      </c>
      <c r="X56" s="119"/>
      <c r="Y56" s="120"/>
      <c r="AC56"/>
      <c r="AD56"/>
      <c r="AE56"/>
      <c r="AF56"/>
    </row>
    <row r="57" spans="1:32" ht="27" x14ac:dyDescent="0.25">
      <c r="A57" s="84" t="s">
        <v>71</v>
      </c>
      <c r="B57" s="29" t="s">
        <v>276</v>
      </c>
      <c r="C57" s="30"/>
      <c r="D57" s="84" t="s">
        <v>40</v>
      </c>
      <c r="E57" s="30"/>
      <c r="F57" s="31">
        <v>12150.986153999402</v>
      </c>
      <c r="G57" s="31">
        <f>F57</f>
        <v>12150.986153999402</v>
      </c>
      <c r="H57" s="33">
        <f t="shared" si="6"/>
        <v>12150.986153999402</v>
      </c>
      <c r="I57" s="30"/>
      <c r="J57" s="86">
        <v>1</v>
      </c>
      <c r="K57" s="86">
        <v>1</v>
      </c>
      <c r="L57" s="86">
        <v>1</v>
      </c>
      <c r="M57" s="30"/>
      <c r="N57" s="89" t="str">
        <f t="shared" si="1"/>
        <v>RESPONSABLE DEL TBC</v>
      </c>
      <c r="O57" s="30"/>
      <c r="P57" s="92" t="s">
        <v>72</v>
      </c>
      <c r="Q57" s="30"/>
      <c r="R57" s="33">
        <f t="shared" si="2"/>
        <v>121509.86153999402</v>
      </c>
      <c r="S57" s="33">
        <f t="shared" si="3"/>
        <v>133660.84769399342</v>
      </c>
      <c r="T57" s="33">
        <f t="shared" si="4"/>
        <v>145811.83384799282</v>
      </c>
      <c r="U57" s="33"/>
      <c r="V57" s="98">
        <f t="shared" si="5"/>
        <v>1482420.3107879269</v>
      </c>
      <c r="X57" s="119"/>
      <c r="Y57" s="120"/>
      <c r="AC57"/>
      <c r="AD57"/>
      <c r="AE57"/>
      <c r="AF57"/>
    </row>
    <row r="58" spans="1:32" ht="27" x14ac:dyDescent="0.25">
      <c r="A58" s="84" t="s">
        <v>71</v>
      </c>
      <c r="B58" s="29" t="s">
        <v>276</v>
      </c>
      <c r="C58" s="30"/>
      <c r="D58" s="30" t="s">
        <v>42</v>
      </c>
      <c r="E58" s="30"/>
      <c r="F58" s="31">
        <v>8100.6574359996011</v>
      </c>
      <c r="G58" s="31">
        <f t="shared" ref="G58:G59" si="21">F58</f>
        <v>8100.6574359996011</v>
      </c>
      <c r="H58" s="33">
        <f t="shared" si="6"/>
        <v>8100.6574359996011</v>
      </c>
      <c r="I58" s="30"/>
      <c r="J58" s="86">
        <v>1</v>
      </c>
      <c r="K58" s="86">
        <v>1</v>
      </c>
      <c r="L58" s="86">
        <v>1</v>
      </c>
      <c r="M58" s="30"/>
      <c r="N58" s="89" t="str">
        <f t="shared" si="1"/>
        <v>DOCENTE</v>
      </c>
      <c r="O58" s="30"/>
      <c r="P58" s="92" t="s">
        <v>72</v>
      </c>
      <c r="Q58" s="30"/>
      <c r="R58" s="33">
        <f t="shared" si="2"/>
        <v>81006.574359996011</v>
      </c>
      <c r="S58" s="33">
        <f t="shared" si="3"/>
        <v>89107.231795995613</v>
      </c>
      <c r="T58" s="33">
        <f t="shared" si="4"/>
        <v>97207.889231995214</v>
      </c>
      <c r="U58" s="33"/>
      <c r="V58" s="98">
        <f t="shared" si="5"/>
        <v>988280.20719195134</v>
      </c>
      <c r="X58" s="119"/>
      <c r="Y58" s="120"/>
      <c r="AC58"/>
      <c r="AD58"/>
      <c r="AE58"/>
      <c r="AF58"/>
    </row>
    <row r="59" spans="1:32" ht="27" x14ac:dyDescent="0.25">
      <c r="A59" s="84" t="s">
        <v>71</v>
      </c>
      <c r="B59" s="29" t="s">
        <v>276</v>
      </c>
      <c r="C59" s="30"/>
      <c r="D59" s="30" t="s">
        <v>42</v>
      </c>
      <c r="E59" s="30"/>
      <c r="F59" s="31">
        <v>8100.6574359996011</v>
      </c>
      <c r="G59" s="31">
        <f t="shared" si="21"/>
        <v>8100.6574359996011</v>
      </c>
      <c r="H59" s="33">
        <f t="shared" si="6"/>
        <v>8100.6574359996011</v>
      </c>
      <c r="I59" s="30"/>
      <c r="J59" s="86">
        <v>1</v>
      </c>
      <c r="K59" s="86">
        <v>1</v>
      </c>
      <c r="L59" s="86">
        <v>1</v>
      </c>
      <c r="M59" s="30"/>
      <c r="N59" s="89" t="str">
        <f t="shared" si="1"/>
        <v>DOCENTE</v>
      </c>
      <c r="O59" s="30"/>
      <c r="P59" s="92" t="s">
        <v>72</v>
      </c>
      <c r="Q59" s="30"/>
      <c r="R59" s="33">
        <f t="shared" si="2"/>
        <v>81006.574359996011</v>
      </c>
      <c r="S59" s="33">
        <f t="shared" si="3"/>
        <v>89107.231795995613</v>
      </c>
      <c r="T59" s="33">
        <f t="shared" si="4"/>
        <v>97207.889231995214</v>
      </c>
      <c r="U59" s="33"/>
      <c r="V59" s="98">
        <f t="shared" si="5"/>
        <v>988280.20719195134</v>
      </c>
      <c r="X59" s="119"/>
      <c r="Y59" s="120"/>
      <c r="AC59"/>
      <c r="AD59"/>
      <c r="AE59"/>
      <c r="AF59"/>
    </row>
    <row r="60" spans="1:32" ht="27" x14ac:dyDescent="0.25">
      <c r="A60" s="84" t="s">
        <v>73</v>
      </c>
      <c r="B60" s="29" t="s">
        <v>276</v>
      </c>
      <c r="C60" s="30"/>
      <c r="D60" s="84" t="s">
        <v>40</v>
      </c>
      <c r="E60" s="30"/>
      <c r="F60" s="31">
        <v>12150.986153999402</v>
      </c>
      <c r="G60" s="31">
        <f>F60</f>
        <v>12150.986153999402</v>
      </c>
      <c r="H60" s="33">
        <f t="shared" si="6"/>
        <v>12150.986153999402</v>
      </c>
      <c r="I60" s="30"/>
      <c r="J60" s="86">
        <v>1</v>
      </c>
      <c r="K60" s="86">
        <v>1</v>
      </c>
      <c r="L60" s="86">
        <v>1</v>
      </c>
      <c r="M60" s="30"/>
      <c r="N60" s="89" t="str">
        <f t="shared" si="1"/>
        <v>RESPONSABLE DEL TBC</v>
      </c>
      <c r="O60" s="30"/>
      <c r="P60" s="92" t="s">
        <v>74</v>
      </c>
      <c r="Q60" s="30"/>
      <c r="R60" s="33">
        <f t="shared" si="2"/>
        <v>121509.86153999402</v>
      </c>
      <c r="S60" s="33">
        <f t="shared" si="3"/>
        <v>133660.84769399342</v>
      </c>
      <c r="T60" s="33">
        <f t="shared" si="4"/>
        <v>145811.83384799282</v>
      </c>
      <c r="U60" s="33"/>
      <c r="V60" s="98">
        <f t="shared" si="5"/>
        <v>1482420.3107879269</v>
      </c>
      <c r="X60" s="119"/>
      <c r="Y60" s="120"/>
      <c r="AC60"/>
      <c r="AD60"/>
      <c r="AE60"/>
      <c r="AF60"/>
    </row>
    <row r="61" spans="1:32" ht="27" x14ac:dyDescent="0.25">
      <c r="A61" s="84" t="s">
        <v>73</v>
      </c>
      <c r="B61" s="29" t="s">
        <v>276</v>
      </c>
      <c r="C61" s="30"/>
      <c r="D61" s="30" t="s">
        <v>42</v>
      </c>
      <c r="E61" s="30"/>
      <c r="F61" s="31">
        <v>8100.6574359996011</v>
      </c>
      <c r="G61" s="31">
        <f t="shared" ref="G61:G62" si="22">F61</f>
        <v>8100.6574359996011</v>
      </c>
      <c r="H61" s="33">
        <f t="shared" si="6"/>
        <v>8100.6574359996011</v>
      </c>
      <c r="I61" s="30"/>
      <c r="J61" s="86">
        <v>1</v>
      </c>
      <c r="K61" s="86">
        <v>1</v>
      </c>
      <c r="L61" s="86">
        <v>1</v>
      </c>
      <c r="M61" s="30"/>
      <c r="N61" s="89" t="str">
        <f t="shared" si="1"/>
        <v>DOCENTE</v>
      </c>
      <c r="O61" s="30"/>
      <c r="P61" s="92" t="s">
        <v>74</v>
      </c>
      <c r="Q61" s="30"/>
      <c r="R61" s="33">
        <f t="shared" si="2"/>
        <v>81006.574359996011</v>
      </c>
      <c r="S61" s="33">
        <f t="shared" si="3"/>
        <v>89107.231795995613</v>
      </c>
      <c r="T61" s="33">
        <f t="shared" si="4"/>
        <v>97207.889231995214</v>
      </c>
      <c r="U61" s="33"/>
      <c r="V61" s="98">
        <f t="shared" si="5"/>
        <v>988280.20719195134</v>
      </c>
      <c r="X61" s="119"/>
      <c r="Y61" s="120"/>
      <c r="AC61"/>
      <c r="AD61"/>
      <c r="AE61"/>
      <c r="AF61"/>
    </row>
    <row r="62" spans="1:32" ht="27" x14ac:dyDescent="0.25">
      <c r="A62" s="84" t="s">
        <v>73</v>
      </c>
      <c r="B62" s="29" t="s">
        <v>276</v>
      </c>
      <c r="C62" s="30"/>
      <c r="D62" s="30" t="s">
        <v>42</v>
      </c>
      <c r="E62" s="30"/>
      <c r="F62" s="31">
        <v>8100.6574359996011</v>
      </c>
      <c r="G62" s="31">
        <f t="shared" si="22"/>
        <v>8100.6574359996011</v>
      </c>
      <c r="H62" s="33">
        <f t="shared" si="6"/>
        <v>8100.6574359996011</v>
      </c>
      <c r="I62" s="30"/>
      <c r="J62" s="86">
        <v>1</v>
      </c>
      <c r="K62" s="86">
        <v>1</v>
      </c>
      <c r="L62" s="86">
        <v>1</v>
      </c>
      <c r="M62" s="30"/>
      <c r="N62" s="89" t="str">
        <f t="shared" si="1"/>
        <v>DOCENTE</v>
      </c>
      <c r="O62" s="30"/>
      <c r="P62" s="92" t="s">
        <v>74</v>
      </c>
      <c r="Q62" s="30"/>
      <c r="R62" s="33">
        <f t="shared" si="2"/>
        <v>81006.574359996011</v>
      </c>
      <c r="S62" s="33">
        <f t="shared" si="3"/>
        <v>89107.231795995613</v>
      </c>
      <c r="T62" s="33">
        <f t="shared" si="4"/>
        <v>97207.889231995214</v>
      </c>
      <c r="U62" s="33"/>
      <c r="V62" s="98">
        <f t="shared" si="5"/>
        <v>988280.20719195134</v>
      </c>
      <c r="X62" s="119"/>
      <c r="Y62" s="120"/>
      <c r="AC62"/>
      <c r="AD62"/>
      <c r="AE62"/>
      <c r="AF62"/>
    </row>
    <row r="63" spans="1:32" ht="27" x14ac:dyDescent="0.25">
      <c r="A63" s="84" t="s">
        <v>75</v>
      </c>
      <c r="B63" s="29" t="s">
        <v>276</v>
      </c>
      <c r="C63" s="30"/>
      <c r="D63" s="84" t="s">
        <v>40</v>
      </c>
      <c r="E63" s="30"/>
      <c r="F63" s="31">
        <v>12150.986153999402</v>
      </c>
      <c r="G63" s="31">
        <f>F63</f>
        <v>12150.986153999402</v>
      </c>
      <c r="H63" s="33">
        <f t="shared" si="6"/>
        <v>12150.986153999402</v>
      </c>
      <c r="I63" s="30"/>
      <c r="J63" s="86">
        <v>1</v>
      </c>
      <c r="K63" s="86">
        <v>1</v>
      </c>
      <c r="L63" s="86">
        <v>1</v>
      </c>
      <c r="M63" s="30"/>
      <c r="N63" s="89" t="str">
        <f t="shared" si="1"/>
        <v>RESPONSABLE DEL TBC</v>
      </c>
      <c r="O63" s="30"/>
      <c r="P63" s="32" t="s">
        <v>76</v>
      </c>
      <c r="Q63" s="30"/>
      <c r="R63" s="33">
        <f t="shared" si="2"/>
        <v>121509.86153999402</v>
      </c>
      <c r="S63" s="33">
        <f t="shared" si="3"/>
        <v>133660.84769399342</v>
      </c>
      <c r="T63" s="33">
        <f t="shared" si="4"/>
        <v>145811.83384799282</v>
      </c>
      <c r="U63" s="33"/>
      <c r="V63" s="98">
        <f t="shared" si="5"/>
        <v>1482420.3107879269</v>
      </c>
      <c r="X63" s="119"/>
      <c r="Y63" s="120"/>
      <c r="AC63"/>
      <c r="AD63"/>
      <c r="AE63"/>
      <c r="AF63"/>
    </row>
    <row r="64" spans="1:32" ht="27" x14ac:dyDescent="0.25">
      <c r="A64" s="84" t="s">
        <v>75</v>
      </c>
      <c r="B64" s="29" t="s">
        <v>276</v>
      </c>
      <c r="C64" s="30"/>
      <c r="D64" s="30" t="s">
        <v>42</v>
      </c>
      <c r="E64" s="30"/>
      <c r="F64" s="31">
        <v>8100.6574359996011</v>
      </c>
      <c r="G64" s="31">
        <f t="shared" ref="G64:G65" si="23">F64</f>
        <v>8100.6574359996011</v>
      </c>
      <c r="H64" s="33">
        <f t="shared" si="6"/>
        <v>8100.6574359996011</v>
      </c>
      <c r="I64" s="30"/>
      <c r="J64" s="86">
        <v>1</v>
      </c>
      <c r="K64" s="86">
        <v>1</v>
      </c>
      <c r="L64" s="86">
        <v>1</v>
      </c>
      <c r="M64" s="30"/>
      <c r="N64" s="89" t="str">
        <f t="shared" si="1"/>
        <v>DOCENTE</v>
      </c>
      <c r="O64" s="30"/>
      <c r="P64" s="32" t="s">
        <v>76</v>
      </c>
      <c r="Q64" s="30"/>
      <c r="R64" s="33">
        <f t="shared" si="2"/>
        <v>81006.574359996011</v>
      </c>
      <c r="S64" s="33">
        <f t="shared" si="3"/>
        <v>89107.231795995613</v>
      </c>
      <c r="T64" s="33">
        <f t="shared" si="4"/>
        <v>97207.889231995214</v>
      </c>
      <c r="U64" s="33"/>
      <c r="V64" s="98">
        <f t="shared" si="5"/>
        <v>988280.20719195134</v>
      </c>
      <c r="X64" s="119"/>
      <c r="Y64" s="120"/>
      <c r="AC64"/>
      <c r="AD64"/>
      <c r="AE64"/>
      <c r="AF64"/>
    </row>
    <row r="65" spans="1:32" ht="27" x14ac:dyDescent="0.25">
      <c r="A65" s="84" t="s">
        <v>75</v>
      </c>
      <c r="B65" s="29" t="s">
        <v>276</v>
      </c>
      <c r="C65" s="30"/>
      <c r="D65" s="30" t="s">
        <v>42</v>
      </c>
      <c r="E65" s="30"/>
      <c r="F65" s="31">
        <v>8100.6574359996011</v>
      </c>
      <c r="G65" s="31">
        <f t="shared" si="23"/>
        <v>8100.6574359996011</v>
      </c>
      <c r="H65" s="33">
        <f t="shared" si="6"/>
        <v>8100.6574359996011</v>
      </c>
      <c r="I65" s="30"/>
      <c r="J65" s="86">
        <v>1</v>
      </c>
      <c r="K65" s="86">
        <v>1</v>
      </c>
      <c r="L65" s="86">
        <v>1</v>
      </c>
      <c r="M65" s="30"/>
      <c r="N65" s="89" t="str">
        <f t="shared" si="1"/>
        <v>DOCENTE</v>
      </c>
      <c r="O65" s="30"/>
      <c r="P65" s="32" t="s">
        <v>76</v>
      </c>
      <c r="Q65" s="30"/>
      <c r="R65" s="33">
        <f t="shared" si="2"/>
        <v>81006.574359996011</v>
      </c>
      <c r="S65" s="33">
        <f t="shared" si="3"/>
        <v>89107.231795995613</v>
      </c>
      <c r="T65" s="33">
        <f t="shared" si="4"/>
        <v>97207.889231995214</v>
      </c>
      <c r="U65" s="33"/>
      <c r="V65" s="98">
        <f t="shared" si="5"/>
        <v>988280.20719195134</v>
      </c>
      <c r="X65" s="119"/>
      <c r="Y65" s="120"/>
      <c r="AC65"/>
      <c r="AD65"/>
      <c r="AE65"/>
      <c r="AF65"/>
    </row>
    <row r="66" spans="1:32" ht="27" x14ac:dyDescent="0.25">
      <c r="A66" s="84" t="s">
        <v>77</v>
      </c>
      <c r="B66" s="29" t="s">
        <v>276</v>
      </c>
      <c r="C66" s="30"/>
      <c r="D66" s="84" t="s">
        <v>40</v>
      </c>
      <c r="E66" s="30"/>
      <c r="F66" s="31">
        <v>12150.986153999402</v>
      </c>
      <c r="G66" s="31">
        <f>F66</f>
        <v>12150.986153999402</v>
      </c>
      <c r="H66" s="33">
        <f t="shared" si="6"/>
        <v>12150.986153999402</v>
      </c>
      <c r="I66" s="30"/>
      <c r="J66" s="86">
        <v>1</v>
      </c>
      <c r="K66" s="86">
        <v>1</v>
      </c>
      <c r="L66" s="86">
        <v>1</v>
      </c>
      <c r="M66" s="30"/>
      <c r="N66" s="89" t="str">
        <f t="shared" si="1"/>
        <v>RESPONSABLE DEL TBC</v>
      </c>
      <c r="O66" s="30"/>
      <c r="P66" s="32" t="s">
        <v>78</v>
      </c>
      <c r="Q66" s="30"/>
      <c r="R66" s="33">
        <f t="shared" si="2"/>
        <v>121509.86153999402</v>
      </c>
      <c r="S66" s="33">
        <f t="shared" si="3"/>
        <v>133660.84769399342</v>
      </c>
      <c r="T66" s="33">
        <f t="shared" si="4"/>
        <v>145811.83384799282</v>
      </c>
      <c r="U66" s="33"/>
      <c r="V66" s="98">
        <f t="shared" si="5"/>
        <v>1482420.3107879269</v>
      </c>
      <c r="X66" s="119"/>
      <c r="Y66" s="120"/>
      <c r="AC66"/>
      <c r="AD66"/>
      <c r="AE66"/>
      <c r="AF66"/>
    </row>
    <row r="67" spans="1:32" ht="27" x14ac:dyDescent="0.25">
      <c r="A67" s="84" t="s">
        <v>77</v>
      </c>
      <c r="B67" s="29" t="s">
        <v>276</v>
      </c>
      <c r="C67" s="30"/>
      <c r="D67" s="30" t="s">
        <v>42</v>
      </c>
      <c r="E67" s="30"/>
      <c r="F67" s="31">
        <v>8100.6574359996011</v>
      </c>
      <c r="G67" s="31">
        <f t="shared" ref="G67:G68" si="24">F67</f>
        <v>8100.6574359996011</v>
      </c>
      <c r="H67" s="33">
        <f t="shared" si="6"/>
        <v>8100.6574359996011</v>
      </c>
      <c r="I67" s="30"/>
      <c r="J67" s="86">
        <v>1</v>
      </c>
      <c r="K67" s="86">
        <v>1</v>
      </c>
      <c r="L67" s="86">
        <v>1</v>
      </c>
      <c r="M67" s="30"/>
      <c r="N67" s="89" t="str">
        <f t="shared" si="1"/>
        <v>DOCENTE</v>
      </c>
      <c r="O67" s="30"/>
      <c r="P67" s="32" t="s">
        <v>78</v>
      </c>
      <c r="Q67" s="30"/>
      <c r="R67" s="33">
        <f t="shared" si="2"/>
        <v>81006.574359996011</v>
      </c>
      <c r="S67" s="33">
        <f t="shared" si="3"/>
        <v>89107.231795995613</v>
      </c>
      <c r="T67" s="33">
        <f t="shared" si="4"/>
        <v>97207.889231995214</v>
      </c>
      <c r="U67" s="33"/>
      <c r="V67" s="98">
        <f t="shared" si="5"/>
        <v>988280.20719195134</v>
      </c>
      <c r="X67" s="119"/>
      <c r="Y67" s="120"/>
      <c r="AC67"/>
      <c r="AD67"/>
      <c r="AE67"/>
      <c r="AF67"/>
    </row>
    <row r="68" spans="1:32" ht="27" x14ac:dyDescent="0.25">
      <c r="A68" s="84" t="s">
        <v>77</v>
      </c>
      <c r="B68" s="29" t="s">
        <v>276</v>
      </c>
      <c r="C68" s="30"/>
      <c r="D68" s="30" t="s">
        <v>42</v>
      </c>
      <c r="E68" s="30"/>
      <c r="F68" s="31">
        <v>8100.6574359996011</v>
      </c>
      <c r="G68" s="31">
        <f t="shared" si="24"/>
        <v>8100.6574359996011</v>
      </c>
      <c r="H68" s="33">
        <f t="shared" si="6"/>
        <v>8100.6574359996011</v>
      </c>
      <c r="I68" s="30"/>
      <c r="J68" s="86">
        <v>1</v>
      </c>
      <c r="K68" s="86">
        <v>1</v>
      </c>
      <c r="L68" s="86">
        <v>1</v>
      </c>
      <c r="M68" s="30"/>
      <c r="N68" s="89" t="str">
        <f t="shared" si="1"/>
        <v>DOCENTE</v>
      </c>
      <c r="O68" s="30"/>
      <c r="P68" s="32" t="s">
        <v>78</v>
      </c>
      <c r="Q68" s="30"/>
      <c r="R68" s="33">
        <f t="shared" si="2"/>
        <v>81006.574359996011</v>
      </c>
      <c r="S68" s="33">
        <f t="shared" si="3"/>
        <v>89107.231795995613</v>
      </c>
      <c r="T68" s="33">
        <f t="shared" si="4"/>
        <v>97207.889231995214</v>
      </c>
      <c r="U68" s="33"/>
      <c r="V68" s="98">
        <f t="shared" si="5"/>
        <v>988280.20719195134</v>
      </c>
      <c r="X68" s="119"/>
      <c r="Y68" s="120"/>
      <c r="AC68"/>
      <c r="AD68"/>
      <c r="AE68"/>
      <c r="AF68"/>
    </row>
    <row r="69" spans="1:32" s="251" customFormat="1" ht="27" x14ac:dyDescent="0.25">
      <c r="A69" s="238" t="s">
        <v>79</v>
      </c>
      <c r="B69" s="239" t="s">
        <v>276</v>
      </c>
      <c r="C69" s="240"/>
      <c r="D69" s="238" t="s">
        <v>40</v>
      </c>
      <c r="E69" s="240"/>
      <c r="F69" s="241">
        <f>13958.8106385098-8.99</f>
        <v>13949.8206385098</v>
      </c>
      <c r="G69" s="241">
        <f t="shared" ref="G69:G71" si="25">F69</f>
        <v>13949.8206385098</v>
      </c>
      <c r="H69" s="242">
        <f t="shared" si="6"/>
        <v>13949.8206385098</v>
      </c>
      <c r="I69" s="240"/>
      <c r="J69" s="243">
        <v>1</v>
      </c>
      <c r="K69" s="243">
        <v>1</v>
      </c>
      <c r="L69" s="243">
        <v>1</v>
      </c>
      <c r="M69" s="240"/>
      <c r="N69" s="244" t="str">
        <f t="shared" si="1"/>
        <v>RESPONSABLE DEL TBC</v>
      </c>
      <c r="O69" s="240"/>
      <c r="P69" s="245" t="s">
        <v>80</v>
      </c>
      <c r="Q69" s="240"/>
      <c r="R69" s="33">
        <f t="shared" si="2"/>
        <v>139498.20638509799</v>
      </c>
      <c r="S69" s="33">
        <f t="shared" si="3"/>
        <v>153448.02702360781</v>
      </c>
      <c r="T69" s="33">
        <f t="shared" si="4"/>
        <v>167397.84766211759</v>
      </c>
      <c r="U69" s="242"/>
      <c r="V69" s="246">
        <f t="shared" si="5"/>
        <v>1701878.1178981955</v>
      </c>
      <c r="W69" s="247"/>
      <c r="X69" s="248"/>
      <c r="Y69" s="249"/>
      <c r="Z69" s="250"/>
      <c r="AB69" s="252"/>
    </row>
    <row r="70" spans="1:32" s="251" customFormat="1" ht="27" x14ac:dyDescent="0.25">
      <c r="A70" s="238" t="s">
        <v>79</v>
      </c>
      <c r="B70" s="239" t="s">
        <v>276</v>
      </c>
      <c r="C70" s="240"/>
      <c r="D70" s="240" t="s">
        <v>42</v>
      </c>
      <c r="E70" s="240"/>
      <c r="F70" s="241">
        <v>9305.8720988146233</v>
      </c>
      <c r="G70" s="241">
        <f t="shared" si="25"/>
        <v>9305.8720988146233</v>
      </c>
      <c r="H70" s="242">
        <f t="shared" si="6"/>
        <v>9305.8720988146233</v>
      </c>
      <c r="I70" s="240"/>
      <c r="J70" s="243">
        <v>1</v>
      </c>
      <c r="K70" s="243">
        <v>1</v>
      </c>
      <c r="L70" s="243">
        <v>1</v>
      </c>
      <c r="M70" s="240"/>
      <c r="N70" s="244" t="str">
        <f t="shared" si="1"/>
        <v>DOCENTE</v>
      </c>
      <c r="O70" s="240"/>
      <c r="P70" s="245" t="s">
        <v>80</v>
      </c>
      <c r="Q70" s="240"/>
      <c r="R70" s="33">
        <f t="shared" si="2"/>
        <v>93058.720988146233</v>
      </c>
      <c r="S70" s="33">
        <f t="shared" si="3"/>
        <v>102364.59308696086</v>
      </c>
      <c r="T70" s="33">
        <f t="shared" si="4"/>
        <v>111670.46518577548</v>
      </c>
      <c r="U70" s="242"/>
      <c r="V70" s="246">
        <f t="shared" si="5"/>
        <v>1135316.3960553841</v>
      </c>
      <c r="W70" s="247"/>
      <c r="X70" s="248"/>
      <c r="Y70" s="249"/>
      <c r="Z70" s="252"/>
      <c r="AB70" s="252"/>
    </row>
    <row r="71" spans="1:32" s="251" customFormat="1" ht="27" x14ac:dyDescent="0.25">
      <c r="A71" s="238" t="s">
        <v>79</v>
      </c>
      <c r="B71" s="239" t="s">
        <v>276</v>
      </c>
      <c r="C71" s="240"/>
      <c r="D71" s="240" t="s">
        <v>42</v>
      </c>
      <c r="E71" s="240"/>
      <c r="F71" s="241">
        <v>9305.8720988146233</v>
      </c>
      <c r="G71" s="241">
        <f t="shared" si="25"/>
        <v>9305.8720988146233</v>
      </c>
      <c r="H71" s="242">
        <f t="shared" si="6"/>
        <v>9305.8720988146233</v>
      </c>
      <c r="I71" s="240"/>
      <c r="J71" s="243">
        <v>1</v>
      </c>
      <c r="K71" s="243">
        <v>1</v>
      </c>
      <c r="L71" s="243">
        <v>1</v>
      </c>
      <c r="M71" s="240"/>
      <c r="N71" s="244" t="str">
        <f t="shared" si="1"/>
        <v>DOCENTE</v>
      </c>
      <c r="O71" s="240"/>
      <c r="P71" s="245" t="s">
        <v>80</v>
      </c>
      <c r="Q71" s="240"/>
      <c r="R71" s="33">
        <f t="shared" si="2"/>
        <v>93058.720988146233</v>
      </c>
      <c r="S71" s="33">
        <f t="shared" si="3"/>
        <v>102364.59308696086</v>
      </c>
      <c r="T71" s="33">
        <f t="shared" si="4"/>
        <v>111670.46518577548</v>
      </c>
      <c r="U71" s="242"/>
      <c r="V71" s="246">
        <f t="shared" si="5"/>
        <v>1135316.3960553841</v>
      </c>
      <c r="W71" s="247"/>
      <c r="X71" s="248"/>
      <c r="Y71" s="249"/>
      <c r="Z71" s="252"/>
      <c r="AB71" s="252"/>
    </row>
    <row r="72" spans="1:32" ht="27" x14ac:dyDescent="0.25">
      <c r="A72" s="84" t="s">
        <v>81</v>
      </c>
      <c r="B72" s="29" t="s">
        <v>276</v>
      </c>
      <c r="C72" s="30"/>
      <c r="D72" s="84" t="s">
        <v>40</v>
      </c>
      <c r="E72" s="30"/>
      <c r="F72" s="31">
        <v>12150.986153999402</v>
      </c>
      <c r="G72" s="31">
        <f>F72</f>
        <v>12150.986153999402</v>
      </c>
      <c r="H72" s="33">
        <f t="shared" si="6"/>
        <v>12150.986153999402</v>
      </c>
      <c r="I72" s="30"/>
      <c r="J72" s="86">
        <v>1</v>
      </c>
      <c r="K72" s="86">
        <v>1</v>
      </c>
      <c r="L72" s="86">
        <v>1</v>
      </c>
      <c r="M72" s="30"/>
      <c r="N72" s="89" t="str">
        <f t="shared" si="1"/>
        <v>RESPONSABLE DEL TBC</v>
      </c>
      <c r="O72" s="30"/>
      <c r="P72" s="32" t="s">
        <v>82</v>
      </c>
      <c r="Q72" s="30"/>
      <c r="R72" s="33">
        <f t="shared" si="2"/>
        <v>121509.86153999402</v>
      </c>
      <c r="S72" s="33">
        <f t="shared" si="3"/>
        <v>133660.84769399342</v>
      </c>
      <c r="T72" s="33">
        <f t="shared" si="4"/>
        <v>145811.83384799282</v>
      </c>
      <c r="U72" s="33"/>
      <c r="V72" s="98">
        <f t="shared" si="5"/>
        <v>1482420.3107879269</v>
      </c>
      <c r="X72" s="119"/>
      <c r="Y72" s="120"/>
      <c r="AC72"/>
      <c r="AD72"/>
      <c r="AE72"/>
      <c r="AF72"/>
    </row>
    <row r="73" spans="1:32" ht="13.5" x14ac:dyDescent="0.25">
      <c r="A73" s="84" t="s">
        <v>81</v>
      </c>
      <c r="B73" s="29" t="s">
        <v>276</v>
      </c>
      <c r="C73" s="30"/>
      <c r="D73" s="30" t="s">
        <v>42</v>
      </c>
      <c r="E73" s="30"/>
      <c r="F73" s="31">
        <v>8100.6574359996011</v>
      </c>
      <c r="G73" s="31">
        <f t="shared" ref="G73:G74" si="26">F73</f>
        <v>8100.6574359996011</v>
      </c>
      <c r="H73" s="33">
        <f t="shared" si="6"/>
        <v>8100.6574359996011</v>
      </c>
      <c r="I73" s="30"/>
      <c r="J73" s="86">
        <v>1</v>
      </c>
      <c r="K73" s="86">
        <v>1</v>
      </c>
      <c r="L73" s="86">
        <v>1</v>
      </c>
      <c r="M73" s="30"/>
      <c r="N73" s="89" t="str">
        <f t="shared" si="1"/>
        <v>DOCENTE</v>
      </c>
      <c r="O73" s="30"/>
      <c r="P73" s="32" t="s">
        <v>82</v>
      </c>
      <c r="Q73" s="30"/>
      <c r="R73" s="33">
        <f t="shared" si="2"/>
        <v>81006.574359996011</v>
      </c>
      <c r="S73" s="33">
        <f t="shared" si="3"/>
        <v>89107.231795995613</v>
      </c>
      <c r="T73" s="33">
        <f t="shared" si="4"/>
        <v>97207.889231995214</v>
      </c>
      <c r="U73" s="33"/>
      <c r="V73" s="98">
        <f t="shared" si="5"/>
        <v>988280.20719195134</v>
      </c>
      <c r="X73" s="119"/>
      <c r="Y73" s="120"/>
      <c r="AC73"/>
      <c r="AD73"/>
      <c r="AE73"/>
      <c r="AF73"/>
    </row>
    <row r="74" spans="1:32" ht="13.5" x14ac:dyDescent="0.25">
      <c r="A74" s="84" t="s">
        <v>81</v>
      </c>
      <c r="B74" s="29" t="s">
        <v>276</v>
      </c>
      <c r="C74" s="30"/>
      <c r="D74" s="30" t="s">
        <v>42</v>
      </c>
      <c r="E74" s="30"/>
      <c r="F74" s="31">
        <v>8100.6574359996011</v>
      </c>
      <c r="G74" s="31">
        <f t="shared" si="26"/>
        <v>8100.6574359996011</v>
      </c>
      <c r="H74" s="33">
        <f t="shared" si="6"/>
        <v>8100.6574359996011</v>
      </c>
      <c r="I74" s="30"/>
      <c r="J74" s="86">
        <v>1</v>
      </c>
      <c r="K74" s="86">
        <v>1</v>
      </c>
      <c r="L74" s="86">
        <v>1</v>
      </c>
      <c r="M74" s="30"/>
      <c r="N74" s="89" t="str">
        <f t="shared" si="1"/>
        <v>DOCENTE</v>
      </c>
      <c r="O74" s="30"/>
      <c r="P74" s="32" t="s">
        <v>82</v>
      </c>
      <c r="Q74" s="30"/>
      <c r="R74" s="33">
        <f t="shared" si="2"/>
        <v>81006.574359996011</v>
      </c>
      <c r="S74" s="33">
        <f t="shared" si="3"/>
        <v>89107.231795995613</v>
      </c>
      <c r="T74" s="33">
        <f t="shared" si="4"/>
        <v>97207.889231995214</v>
      </c>
      <c r="U74" s="33"/>
      <c r="V74" s="98">
        <f t="shared" si="5"/>
        <v>988280.20719195134</v>
      </c>
      <c r="X74" s="119"/>
      <c r="Y74" s="120"/>
      <c r="AC74"/>
      <c r="AD74"/>
      <c r="AE74"/>
      <c r="AF74"/>
    </row>
    <row r="75" spans="1:32" ht="27" x14ac:dyDescent="0.25">
      <c r="A75" s="84" t="s">
        <v>83</v>
      </c>
      <c r="B75" s="29" t="s">
        <v>276</v>
      </c>
      <c r="C75" s="30"/>
      <c r="D75" s="84" t="s">
        <v>40</v>
      </c>
      <c r="E75" s="30"/>
      <c r="F75" s="31">
        <v>12150.986153999402</v>
      </c>
      <c r="G75" s="31">
        <f>F75</f>
        <v>12150.986153999402</v>
      </c>
      <c r="H75" s="33">
        <f t="shared" si="6"/>
        <v>12150.986153999402</v>
      </c>
      <c r="I75" s="30"/>
      <c r="J75" s="86">
        <v>1</v>
      </c>
      <c r="K75" s="86">
        <v>1</v>
      </c>
      <c r="L75" s="86">
        <v>1</v>
      </c>
      <c r="M75" s="30"/>
      <c r="N75" s="89" t="str">
        <f t="shared" si="1"/>
        <v>RESPONSABLE DEL TBC</v>
      </c>
      <c r="O75" s="30"/>
      <c r="P75" s="32" t="s">
        <v>84</v>
      </c>
      <c r="Q75" s="30"/>
      <c r="R75" s="33">
        <f t="shared" si="2"/>
        <v>121509.86153999402</v>
      </c>
      <c r="S75" s="33">
        <f t="shared" si="3"/>
        <v>133660.84769399342</v>
      </c>
      <c r="T75" s="33">
        <f t="shared" si="4"/>
        <v>145811.83384799282</v>
      </c>
      <c r="U75" s="33"/>
      <c r="V75" s="98">
        <f t="shared" si="5"/>
        <v>1482420.3107879269</v>
      </c>
      <c r="X75" s="119"/>
      <c r="Y75" s="120"/>
      <c r="AC75"/>
      <c r="AD75"/>
      <c r="AE75"/>
      <c r="AF75"/>
    </row>
    <row r="76" spans="1:32" ht="27" x14ac:dyDescent="0.25">
      <c r="A76" s="84" t="s">
        <v>83</v>
      </c>
      <c r="B76" s="29" t="s">
        <v>276</v>
      </c>
      <c r="C76" s="30"/>
      <c r="D76" s="30" t="s">
        <v>42</v>
      </c>
      <c r="E76" s="30"/>
      <c r="F76" s="31">
        <v>8100.6574359996011</v>
      </c>
      <c r="G76" s="31">
        <f t="shared" ref="G76:G77" si="27">F76</f>
        <v>8100.6574359996011</v>
      </c>
      <c r="H76" s="33">
        <f t="shared" si="6"/>
        <v>8100.6574359996011</v>
      </c>
      <c r="I76" s="30"/>
      <c r="J76" s="86">
        <v>1</v>
      </c>
      <c r="K76" s="86">
        <v>1</v>
      </c>
      <c r="L76" s="86">
        <v>1</v>
      </c>
      <c r="M76" s="30"/>
      <c r="N76" s="89" t="str">
        <f t="shared" si="1"/>
        <v>DOCENTE</v>
      </c>
      <c r="O76" s="30"/>
      <c r="P76" s="32" t="s">
        <v>84</v>
      </c>
      <c r="Q76" s="30"/>
      <c r="R76" s="33">
        <f t="shared" si="2"/>
        <v>81006.574359996011</v>
      </c>
      <c r="S76" s="33">
        <f t="shared" si="3"/>
        <v>89107.231795995613</v>
      </c>
      <c r="T76" s="33">
        <f t="shared" si="4"/>
        <v>97207.889231995214</v>
      </c>
      <c r="U76" s="33"/>
      <c r="V76" s="98">
        <f t="shared" si="5"/>
        <v>988280.20719195134</v>
      </c>
      <c r="X76" s="119"/>
      <c r="Y76" s="120"/>
      <c r="AC76"/>
      <c r="AD76"/>
      <c r="AE76"/>
      <c r="AF76"/>
    </row>
    <row r="77" spans="1:32" ht="27" x14ac:dyDescent="0.25">
      <c r="A77" s="84" t="s">
        <v>83</v>
      </c>
      <c r="B77" s="29" t="s">
        <v>276</v>
      </c>
      <c r="C77" s="30"/>
      <c r="D77" s="30" t="s">
        <v>42</v>
      </c>
      <c r="E77" s="30"/>
      <c r="F77" s="31">
        <v>8100.6574359996011</v>
      </c>
      <c r="G77" s="31">
        <f t="shared" si="27"/>
        <v>8100.6574359996011</v>
      </c>
      <c r="H77" s="33">
        <f t="shared" si="6"/>
        <v>8100.6574359996011</v>
      </c>
      <c r="I77" s="30"/>
      <c r="J77" s="86">
        <v>1</v>
      </c>
      <c r="K77" s="86">
        <v>1</v>
      </c>
      <c r="L77" s="86">
        <v>1</v>
      </c>
      <c r="M77" s="30"/>
      <c r="N77" s="89" t="str">
        <f t="shared" ref="N77:N137" si="28">D77</f>
        <v>DOCENTE</v>
      </c>
      <c r="O77" s="30"/>
      <c r="P77" s="32" t="s">
        <v>84</v>
      </c>
      <c r="Q77" s="30"/>
      <c r="R77" s="33">
        <f t="shared" ref="R77:R138" si="29">F77*10</f>
        <v>81006.574359996011</v>
      </c>
      <c r="S77" s="33">
        <f t="shared" ref="S77:S137" si="30">G77*11</f>
        <v>89107.231795995613</v>
      </c>
      <c r="T77" s="33">
        <f t="shared" ref="T77:T137" si="31">+H77*12</f>
        <v>97207.889231995214</v>
      </c>
      <c r="U77" s="33"/>
      <c r="V77" s="98">
        <f t="shared" ref="V77:V137" si="32">S77*11+H77</f>
        <v>988280.20719195134</v>
      </c>
      <c r="X77" s="119"/>
      <c r="Y77" s="120"/>
      <c r="AC77"/>
      <c r="AD77"/>
      <c r="AE77"/>
      <c r="AF77"/>
    </row>
    <row r="78" spans="1:32" ht="27" x14ac:dyDescent="0.25">
      <c r="A78" s="84" t="s">
        <v>85</v>
      </c>
      <c r="B78" s="29" t="s">
        <v>276</v>
      </c>
      <c r="C78" s="30"/>
      <c r="D78" s="84" t="s">
        <v>40</v>
      </c>
      <c r="E78" s="30"/>
      <c r="F78" s="31">
        <v>12150.986153999402</v>
      </c>
      <c r="G78" s="31">
        <f>F78</f>
        <v>12150.986153999402</v>
      </c>
      <c r="H78" s="33">
        <f t="shared" si="6"/>
        <v>12150.986153999402</v>
      </c>
      <c r="I78" s="30"/>
      <c r="J78" s="86">
        <v>1</v>
      </c>
      <c r="K78" s="86">
        <v>1</v>
      </c>
      <c r="L78" s="86">
        <v>1</v>
      </c>
      <c r="M78" s="30"/>
      <c r="N78" s="89" t="str">
        <f t="shared" si="28"/>
        <v>RESPONSABLE DEL TBC</v>
      </c>
      <c r="O78" s="30"/>
      <c r="P78" s="32" t="s">
        <v>86</v>
      </c>
      <c r="Q78" s="30"/>
      <c r="R78" s="33">
        <f t="shared" si="29"/>
        <v>121509.86153999402</v>
      </c>
      <c r="S78" s="33">
        <f t="shared" si="30"/>
        <v>133660.84769399342</v>
      </c>
      <c r="T78" s="33">
        <f t="shared" si="31"/>
        <v>145811.83384799282</v>
      </c>
      <c r="U78" s="33"/>
      <c r="V78" s="98">
        <f t="shared" si="32"/>
        <v>1482420.3107879269</v>
      </c>
      <c r="X78" s="119"/>
      <c r="Y78" s="120"/>
      <c r="AC78"/>
      <c r="AD78"/>
      <c r="AE78"/>
      <c r="AF78"/>
    </row>
    <row r="79" spans="1:32" ht="24" customHeight="1" x14ac:dyDescent="0.25">
      <c r="A79" s="84" t="s">
        <v>85</v>
      </c>
      <c r="B79" s="29" t="s">
        <v>276</v>
      </c>
      <c r="C79" s="30"/>
      <c r="D79" s="30" t="s">
        <v>42</v>
      </c>
      <c r="E79" s="30"/>
      <c r="F79" s="31">
        <v>8100.6574359996011</v>
      </c>
      <c r="G79" s="31">
        <f t="shared" ref="G79:G80" si="33">F79</f>
        <v>8100.6574359996011</v>
      </c>
      <c r="H79" s="33">
        <f t="shared" ref="H79:H137" si="34">+G79</f>
        <v>8100.6574359996011</v>
      </c>
      <c r="I79" s="30"/>
      <c r="J79" s="86">
        <v>1</v>
      </c>
      <c r="K79" s="86">
        <v>1</v>
      </c>
      <c r="L79" s="86">
        <v>1</v>
      </c>
      <c r="M79" s="30"/>
      <c r="N79" s="89" t="str">
        <f t="shared" si="28"/>
        <v>DOCENTE</v>
      </c>
      <c r="O79" s="30"/>
      <c r="P79" s="32" t="s">
        <v>86</v>
      </c>
      <c r="Q79" s="30"/>
      <c r="R79" s="33">
        <f t="shared" si="29"/>
        <v>81006.574359996011</v>
      </c>
      <c r="S79" s="33">
        <f t="shared" si="30"/>
        <v>89107.231795995613</v>
      </c>
      <c r="T79" s="33">
        <f t="shared" si="31"/>
        <v>97207.889231995214</v>
      </c>
      <c r="U79" s="33"/>
      <c r="V79" s="98">
        <f t="shared" si="32"/>
        <v>988280.20719195134</v>
      </c>
      <c r="X79" s="119"/>
      <c r="Y79" s="120"/>
      <c r="AC79"/>
      <c r="AD79"/>
      <c r="AE79"/>
      <c r="AF79"/>
    </row>
    <row r="80" spans="1:32" ht="24" customHeight="1" x14ac:dyDescent="0.25">
      <c r="A80" s="84" t="s">
        <v>85</v>
      </c>
      <c r="B80" s="29" t="s">
        <v>276</v>
      </c>
      <c r="C80" s="30"/>
      <c r="D80" s="30" t="s">
        <v>42</v>
      </c>
      <c r="E80" s="30"/>
      <c r="F80" s="31">
        <v>8100.6574359996011</v>
      </c>
      <c r="G80" s="31">
        <f t="shared" si="33"/>
        <v>8100.6574359996011</v>
      </c>
      <c r="H80" s="33">
        <f t="shared" si="34"/>
        <v>8100.6574359996011</v>
      </c>
      <c r="I80" s="30"/>
      <c r="J80" s="86">
        <v>1</v>
      </c>
      <c r="K80" s="86">
        <v>1</v>
      </c>
      <c r="L80" s="86">
        <v>1</v>
      </c>
      <c r="M80" s="30"/>
      <c r="N80" s="89" t="str">
        <f t="shared" si="28"/>
        <v>DOCENTE</v>
      </c>
      <c r="O80" s="30"/>
      <c r="P80" s="32" t="s">
        <v>86</v>
      </c>
      <c r="Q80" s="30"/>
      <c r="R80" s="33">
        <f t="shared" si="29"/>
        <v>81006.574359996011</v>
      </c>
      <c r="S80" s="33">
        <f t="shared" si="30"/>
        <v>89107.231795995613</v>
      </c>
      <c r="T80" s="33">
        <f t="shared" si="31"/>
        <v>97207.889231995214</v>
      </c>
      <c r="U80" s="33"/>
      <c r="V80" s="98">
        <f t="shared" si="32"/>
        <v>988280.20719195134</v>
      </c>
      <c r="X80" s="119"/>
      <c r="Y80" s="120"/>
      <c r="AC80"/>
      <c r="AD80"/>
      <c r="AE80"/>
      <c r="AF80"/>
    </row>
    <row r="81" spans="1:32" ht="27" x14ac:dyDescent="0.25">
      <c r="A81" s="84" t="s">
        <v>87</v>
      </c>
      <c r="B81" s="29" t="s">
        <v>276</v>
      </c>
      <c r="C81" s="30"/>
      <c r="D81" s="84" t="s">
        <v>40</v>
      </c>
      <c r="E81" s="30"/>
      <c r="F81" s="31">
        <v>12150.986153999402</v>
      </c>
      <c r="G81" s="31">
        <f>F81</f>
        <v>12150.986153999402</v>
      </c>
      <c r="H81" s="33">
        <f t="shared" si="34"/>
        <v>12150.986153999402</v>
      </c>
      <c r="I81" s="30"/>
      <c r="J81" s="86">
        <v>1</v>
      </c>
      <c r="K81" s="86">
        <v>1</v>
      </c>
      <c r="L81" s="86">
        <v>1</v>
      </c>
      <c r="M81" s="30"/>
      <c r="N81" s="89" t="str">
        <f t="shared" si="28"/>
        <v>RESPONSABLE DEL TBC</v>
      </c>
      <c r="O81" s="30"/>
      <c r="P81" s="32" t="s">
        <v>88</v>
      </c>
      <c r="Q81" s="30"/>
      <c r="R81" s="33">
        <f t="shared" si="29"/>
        <v>121509.86153999402</v>
      </c>
      <c r="S81" s="33">
        <f t="shared" si="30"/>
        <v>133660.84769399342</v>
      </c>
      <c r="T81" s="33">
        <f t="shared" si="31"/>
        <v>145811.83384799282</v>
      </c>
      <c r="U81" s="33"/>
      <c r="V81" s="98">
        <f t="shared" si="32"/>
        <v>1482420.3107879269</v>
      </c>
      <c r="X81" s="119"/>
      <c r="Y81" s="120"/>
      <c r="AC81"/>
      <c r="AD81"/>
      <c r="AE81"/>
      <c r="AF81"/>
    </row>
    <row r="82" spans="1:32" ht="27" x14ac:dyDescent="0.25">
      <c r="A82" s="84" t="s">
        <v>87</v>
      </c>
      <c r="B82" s="29" t="s">
        <v>276</v>
      </c>
      <c r="C82" s="30"/>
      <c r="D82" s="30" t="s">
        <v>42</v>
      </c>
      <c r="E82" s="30"/>
      <c r="F82" s="31">
        <v>8100.6574359996011</v>
      </c>
      <c r="G82" s="31">
        <f t="shared" ref="G82:G83" si="35">F82</f>
        <v>8100.6574359996011</v>
      </c>
      <c r="H82" s="33">
        <f t="shared" si="34"/>
        <v>8100.6574359996011</v>
      </c>
      <c r="I82" s="30"/>
      <c r="J82" s="86">
        <v>1</v>
      </c>
      <c r="K82" s="86">
        <v>1</v>
      </c>
      <c r="L82" s="86">
        <v>1</v>
      </c>
      <c r="M82" s="30"/>
      <c r="N82" s="89" t="str">
        <f t="shared" si="28"/>
        <v>DOCENTE</v>
      </c>
      <c r="O82" s="30"/>
      <c r="P82" s="32" t="s">
        <v>88</v>
      </c>
      <c r="Q82" s="30"/>
      <c r="R82" s="33">
        <f t="shared" si="29"/>
        <v>81006.574359996011</v>
      </c>
      <c r="S82" s="33">
        <f t="shared" si="30"/>
        <v>89107.231795995613</v>
      </c>
      <c r="T82" s="33">
        <f t="shared" si="31"/>
        <v>97207.889231995214</v>
      </c>
      <c r="U82" s="33"/>
      <c r="V82" s="98">
        <f t="shared" si="32"/>
        <v>988280.20719195134</v>
      </c>
      <c r="X82" s="119"/>
      <c r="Y82" s="120"/>
      <c r="AC82"/>
      <c r="AD82"/>
      <c r="AE82"/>
      <c r="AF82"/>
    </row>
    <row r="83" spans="1:32" ht="27" x14ac:dyDescent="0.25">
      <c r="A83" s="84" t="s">
        <v>87</v>
      </c>
      <c r="B83" s="29" t="s">
        <v>276</v>
      </c>
      <c r="C83" s="30"/>
      <c r="D83" s="30" t="s">
        <v>42</v>
      </c>
      <c r="E83" s="30"/>
      <c r="F83" s="31">
        <v>8100.6574359996011</v>
      </c>
      <c r="G83" s="31">
        <f t="shared" si="35"/>
        <v>8100.6574359996011</v>
      </c>
      <c r="H83" s="33">
        <f t="shared" si="34"/>
        <v>8100.6574359996011</v>
      </c>
      <c r="I83" s="30"/>
      <c r="J83" s="86">
        <v>1</v>
      </c>
      <c r="K83" s="86">
        <v>1</v>
      </c>
      <c r="L83" s="86">
        <v>1</v>
      </c>
      <c r="M83" s="30"/>
      <c r="N83" s="89" t="str">
        <f t="shared" si="28"/>
        <v>DOCENTE</v>
      </c>
      <c r="O83" s="30"/>
      <c r="P83" s="32" t="s">
        <v>88</v>
      </c>
      <c r="Q83" s="30"/>
      <c r="R83" s="33">
        <f t="shared" si="29"/>
        <v>81006.574359996011</v>
      </c>
      <c r="S83" s="33">
        <f t="shared" si="30"/>
        <v>89107.231795995613</v>
      </c>
      <c r="T83" s="33">
        <f t="shared" si="31"/>
        <v>97207.889231995214</v>
      </c>
      <c r="U83" s="33"/>
      <c r="V83" s="98">
        <f t="shared" si="32"/>
        <v>988280.20719195134</v>
      </c>
      <c r="X83" s="119"/>
      <c r="Y83" s="120"/>
      <c r="AC83"/>
      <c r="AD83"/>
      <c r="AE83"/>
      <c r="AF83"/>
    </row>
    <row r="84" spans="1:32" ht="40.5" x14ac:dyDescent="0.25">
      <c r="A84" s="84" t="s">
        <v>89</v>
      </c>
      <c r="B84" s="29" t="s">
        <v>276</v>
      </c>
      <c r="C84" s="30"/>
      <c r="D84" s="84" t="s">
        <v>40</v>
      </c>
      <c r="E84" s="30"/>
      <c r="F84" s="31">
        <v>12150.986153999402</v>
      </c>
      <c r="G84" s="31">
        <f>F84</f>
        <v>12150.986153999402</v>
      </c>
      <c r="H84" s="33">
        <f t="shared" si="34"/>
        <v>12150.986153999402</v>
      </c>
      <c r="I84" s="30"/>
      <c r="J84" s="86">
        <v>1</v>
      </c>
      <c r="K84" s="86">
        <v>1</v>
      </c>
      <c r="L84" s="86">
        <v>1</v>
      </c>
      <c r="M84" s="30"/>
      <c r="N84" s="89" t="str">
        <f t="shared" si="28"/>
        <v>RESPONSABLE DEL TBC</v>
      </c>
      <c r="O84" s="30"/>
      <c r="P84" s="92" t="s">
        <v>90</v>
      </c>
      <c r="Q84" s="30"/>
      <c r="R84" s="33">
        <f t="shared" si="29"/>
        <v>121509.86153999402</v>
      </c>
      <c r="S84" s="33">
        <f t="shared" si="30"/>
        <v>133660.84769399342</v>
      </c>
      <c r="T84" s="33">
        <f t="shared" si="31"/>
        <v>145811.83384799282</v>
      </c>
      <c r="U84" s="33"/>
      <c r="V84" s="98">
        <f t="shared" si="32"/>
        <v>1482420.3107879269</v>
      </c>
      <c r="X84" s="119"/>
      <c r="Y84" s="120"/>
      <c r="AC84"/>
      <c r="AD84"/>
      <c r="AE84"/>
      <c r="AF84"/>
    </row>
    <row r="85" spans="1:32" ht="40.5" x14ac:dyDescent="0.25">
      <c r="A85" s="84" t="s">
        <v>89</v>
      </c>
      <c r="B85" s="29" t="s">
        <v>276</v>
      </c>
      <c r="C85" s="30"/>
      <c r="D85" s="30" t="s">
        <v>42</v>
      </c>
      <c r="E85" s="30"/>
      <c r="F85" s="31">
        <v>8100.6574359996011</v>
      </c>
      <c r="G85" s="31">
        <f t="shared" ref="G85:G86" si="36">F85</f>
        <v>8100.6574359996011</v>
      </c>
      <c r="H85" s="33">
        <f t="shared" si="34"/>
        <v>8100.6574359996011</v>
      </c>
      <c r="I85" s="30"/>
      <c r="J85" s="86">
        <v>1</v>
      </c>
      <c r="K85" s="86">
        <v>1</v>
      </c>
      <c r="L85" s="86">
        <v>1</v>
      </c>
      <c r="M85" s="30"/>
      <c r="N85" s="89" t="str">
        <f t="shared" si="28"/>
        <v>DOCENTE</v>
      </c>
      <c r="O85" s="30"/>
      <c r="P85" s="92" t="s">
        <v>90</v>
      </c>
      <c r="Q85" s="30"/>
      <c r="R85" s="33">
        <f t="shared" si="29"/>
        <v>81006.574359996011</v>
      </c>
      <c r="S85" s="33">
        <f t="shared" si="30"/>
        <v>89107.231795995613</v>
      </c>
      <c r="T85" s="33">
        <f t="shared" si="31"/>
        <v>97207.889231995214</v>
      </c>
      <c r="U85" s="33"/>
      <c r="V85" s="98">
        <f t="shared" si="32"/>
        <v>988280.20719195134</v>
      </c>
      <c r="X85" s="119"/>
      <c r="Y85" s="120"/>
      <c r="AC85"/>
      <c r="AD85"/>
      <c r="AE85"/>
      <c r="AF85"/>
    </row>
    <row r="86" spans="1:32" ht="40.5" x14ac:dyDescent="0.25">
      <c r="A86" s="84" t="s">
        <v>89</v>
      </c>
      <c r="B86" s="29" t="s">
        <v>276</v>
      </c>
      <c r="C86" s="30"/>
      <c r="D86" s="30" t="s">
        <v>42</v>
      </c>
      <c r="E86" s="30"/>
      <c r="F86" s="31">
        <v>8100.6574359996011</v>
      </c>
      <c r="G86" s="31">
        <f t="shared" si="36"/>
        <v>8100.6574359996011</v>
      </c>
      <c r="H86" s="33">
        <f t="shared" si="34"/>
        <v>8100.6574359996011</v>
      </c>
      <c r="I86" s="30"/>
      <c r="J86" s="86">
        <v>1</v>
      </c>
      <c r="K86" s="86">
        <v>1</v>
      </c>
      <c r="L86" s="86">
        <v>1</v>
      </c>
      <c r="M86" s="30"/>
      <c r="N86" s="89" t="str">
        <f t="shared" si="28"/>
        <v>DOCENTE</v>
      </c>
      <c r="O86" s="30"/>
      <c r="P86" s="92" t="s">
        <v>90</v>
      </c>
      <c r="Q86" s="30"/>
      <c r="R86" s="33">
        <f t="shared" si="29"/>
        <v>81006.574359996011</v>
      </c>
      <c r="S86" s="33">
        <f t="shared" si="30"/>
        <v>89107.231795995613</v>
      </c>
      <c r="T86" s="33">
        <f t="shared" si="31"/>
        <v>97207.889231995214</v>
      </c>
      <c r="U86" s="33"/>
      <c r="V86" s="98">
        <f t="shared" si="32"/>
        <v>988280.20719195134</v>
      </c>
      <c r="X86" s="119"/>
      <c r="Y86" s="120"/>
      <c r="AC86"/>
      <c r="AD86"/>
      <c r="AE86"/>
      <c r="AF86"/>
    </row>
    <row r="87" spans="1:32" ht="27" x14ac:dyDescent="0.25">
      <c r="A87" s="84" t="s">
        <v>91</v>
      </c>
      <c r="B87" s="29" t="s">
        <v>276</v>
      </c>
      <c r="C87" s="30"/>
      <c r="D87" s="84" t="s">
        <v>40</v>
      </c>
      <c r="E87" s="30"/>
      <c r="F87" s="31">
        <v>12150.986153999402</v>
      </c>
      <c r="G87" s="31">
        <f>F87</f>
        <v>12150.986153999402</v>
      </c>
      <c r="H87" s="33">
        <f t="shared" si="34"/>
        <v>12150.986153999402</v>
      </c>
      <c r="I87" s="30"/>
      <c r="J87" s="86">
        <v>1</v>
      </c>
      <c r="K87" s="86">
        <v>1</v>
      </c>
      <c r="L87" s="86">
        <v>1</v>
      </c>
      <c r="M87" s="30"/>
      <c r="N87" s="89" t="str">
        <f t="shared" si="28"/>
        <v>RESPONSABLE DEL TBC</v>
      </c>
      <c r="O87" s="30"/>
      <c r="P87" s="92" t="s">
        <v>92</v>
      </c>
      <c r="Q87" s="30"/>
      <c r="R87" s="33">
        <f t="shared" si="29"/>
        <v>121509.86153999402</v>
      </c>
      <c r="S87" s="33">
        <f t="shared" si="30"/>
        <v>133660.84769399342</v>
      </c>
      <c r="T87" s="33">
        <f t="shared" si="31"/>
        <v>145811.83384799282</v>
      </c>
      <c r="U87" s="33"/>
      <c r="V87" s="98">
        <f t="shared" si="32"/>
        <v>1482420.3107879269</v>
      </c>
      <c r="X87" s="119"/>
      <c r="Y87" s="120"/>
      <c r="AC87"/>
      <c r="AD87"/>
      <c r="AE87"/>
      <c r="AF87"/>
    </row>
    <row r="88" spans="1:32" ht="27" x14ac:dyDescent="0.25">
      <c r="A88" s="84" t="s">
        <v>91</v>
      </c>
      <c r="B88" s="29" t="s">
        <v>276</v>
      </c>
      <c r="C88" s="30"/>
      <c r="D88" s="30" t="s">
        <v>42</v>
      </c>
      <c r="E88" s="30"/>
      <c r="F88" s="31">
        <v>8100.6574359996011</v>
      </c>
      <c r="G88" s="31">
        <f t="shared" ref="G88:G89" si="37">F88</f>
        <v>8100.6574359996011</v>
      </c>
      <c r="H88" s="33">
        <f t="shared" si="34"/>
        <v>8100.6574359996011</v>
      </c>
      <c r="I88" s="30"/>
      <c r="J88" s="86">
        <v>1</v>
      </c>
      <c r="K88" s="86">
        <v>1</v>
      </c>
      <c r="L88" s="86">
        <v>1</v>
      </c>
      <c r="M88" s="30"/>
      <c r="N88" s="89" t="str">
        <f t="shared" si="28"/>
        <v>DOCENTE</v>
      </c>
      <c r="O88" s="30"/>
      <c r="P88" s="92" t="s">
        <v>92</v>
      </c>
      <c r="Q88" s="30"/>
      <c r="R88" s="33">
        <f t="shared" si="29"/>
        <v>81006.574359996011</v>
      </c>
      <c r="S88" s="33">
        <f t="shared" si="30"/>
        <v>89107.231795995613</v>
      </c>
      <c r="T88" s="33">
        <f t="shared" si="31"/>
        <v>97207.889231995214</v>
      </c>
      <c r="U88" s="33"/>
      <c r="V88" s="98">
        <f t="shared" si="32"/>
        <v>988280.20719195134</v>
      </c>
      <c r="X88" s="119"/>
      <c r="Y88" s="120"/>
      <c r="AC88"/>
      <c r="AD88"/>
      <c r="AE88"/>
      <c r="AF88"/>
    </row>
    <row r="89" spans="1:32" ht="27" x14ac:dyDescent="0.25">
      <c r="A89" s="84" t="s">
        <v>91</v>
      </c>
      <c r="B89" s="29" t="s">
        <v>276</v>
      </c>
      <c r="C89" s="30"/>
      <c r="D89" s="30" t="s">
        <v>42</v>
      </c>
      <c r="E89" s="30"/>
      <c r="F89" s="31">
        <v>8100.6574359996011</v>
      </c>
      <c r="G89" s="31">
        <f t="shared" si="37"/>
        <v>8100.6574359996011</v>
      </c>
      <c r="H89" s="33">
        <f t="shared" si="34"/>
        <v>8100.6574359996011</v>
      </c>
      <c r="I89" s="30"/>
      <c r="J89" s="86">
        <v>1</v>
      </c>
      <c r="K89" s="86">
        <v>1</v>
      </c>
      <c r="L89" s="86">
        <v>1</v>
      </c>
      <c r="M89" s="30"/>
      <c r="N89" s="89" t="str">
        <f t="shared" si="28"/>
        <v>DOCENTE</v>
      </c>
      <c r="O89" s="30"/>
      <c r="P89" s="92" t="s">
        <v>92</v>
      </c>
      <c r="Q89" s="30"/>
      <c r="R89" s="33">
        <f t="shared" si="29"/>
        <v>81006.574359996011</v>
      </c>
      <c r="S89" s="33">
        <f t="shared" si="30"/>
        <v>89107.231795995613</v>
      </c>
      <c r="T89" s="33">
        <f t="shared" si="31"/>
        <v>97207.889231995214</v>
      </c>
      <c r="U89" s="33"/>
      <c r="V89" s="98">
        <f t="shared" si="32"/>
        <v>988280.20719195134</v>
      </c>
      <c r="X89" s="119"/>
      <c r="Y89" s="120"/>
      <c r="AC89"/>
      <c r="AD89"/>
      <c r="AE89"/>
      <c r="AF89"/>
    </row>
    <row r="90" spans="1:32" ht="27" x14ac:dyDescent="0.25">
      <c r="A90" s="84" t="s">
        <v>93</v>
      </c>
      <c r="B90" s="29" t="s">
        <v>276</v>
      </c>
      <c r="C90" s="30"/>
      <c r="D90" s="84" t="s">
        <v>40</v>
      </c>
      <c r="E90" s="30"/>
      <c r="F90" s="31">
        <v>12150.986153999402</v>
      </c>
      <c r="G90" s="31">
        <f>F90</f>
        <v>12150.986153999402</v>
      </c>
      <c r="H90" s="33">
        <f t="shared" si="34"/>
        <v>12150.986153999402</v>
      </c>
      <c r="I90" s="30"/>
      <c r="J90" s="86">
        <v>1</v>
      </c>
      <c r="K90" s="86">
        <v>1</v>
      </c>
      <c r="L90" s="86">
        <v>1</v>
      </c>
      <c r="M90" s="30"/>
      <c r="N90" s="89" t="str">
        <f t="shared" si="28"/>
        <v>RESPONSABLE DEL TBC</v>
      </c>
      <c r="O90" s="30"/>
      <c r="P90" s="32" t="s">
        <v>94</v>
      </c>
      <c r="Q90" s="30"/>
      <c r="R90" s="33">
        <f t="shared" si="29"/>
        <v>121509.86153999402</v>
      </c>
      <c r="S90" s="33">
        <f t="shared" si="30"/>
        <v>133660.84769399342</v>
      </c>
      <c r="T90" s="33">
        <f t="shared" si="31"/>
        <v>145811.83384799282</v>
      </c>
      <c r="U90" s="33"/>
      <c r="V90" s="98">
        <f t="shared" si="32"/>
        <v>1482420.3107879269</v>
      </c>
      <c r="X90" s="119"/>
      <c r="Y90" s="120"/>
      <c r="AC90"/>
      <c r="AD90"/>
      <c r="AE90"/>
      <c r="AF90"/>
    </row>
    <row r="91" spans="1:32" ht="27" x14ac:dyDescent="0.25">
      <c r="A91" s="84" t="s">
        <v>93</v>
      </c>
      <c r="B91" s="29" t="s">
        <v>276</v>
      </c>
      <c r="C91" s="30"/>
      <c r="D91" s="30" t="s">
        <v>42</v>
      </c>
      <c r="E91" s="30"/>
      <c r="F91" s="31">
        <v>8100.6574359996011</v>
      </c>
      <c r="G91" s="31">
        <f t="shared" ref="G91:G92" si="38">F91</f>
        <v>8100.6574359996011</v>
      </c>
      <c r="H91" s="33">
        <f t="shared" si="34"/>
        <v>8100.6574359996011</v>
      </c>
      <c r="I91" s="30"/>
      <c r="J91" s="86">
        <v>1</v>
      </c>
      <c r="K91" s="86">
        <v>1</v>
      </c>
      <c r="L91" s="86">
        <v>1</v>
      </c>
      <c r="M91" s="30"/>
      <c r="N91" s="89" t="str">
        <f t="shared" si="28"/>
        <v>DOCENTE</v>
      </c>
      <c r="O91" s="30"/>
      <c r="P91" s="32" t="s">
        <v>94</v>
      </c>
      <c r="Q91" s="30"/>
      <c r="R91" s="33">
        <f t="shared" si="29"/>
        <v>81006.574359996011</v>
      </c>
      <c r="S91" s="33">
        <f t="shared" si="30"/>
        <v>89107.231795995613</v>
      </c>
      <c r="T91" s="33">
        <f t="shared" si="31"/>
        <v>97207.889231995214</v>
      </c>
      <c r="U91" s="33"/>
      <c r="V91" s="98">
        <f t="shared" si="32"/>
        <v>988280.20719195134</v>
      </c>
      <c r="X91" s="119"/>
      <c r="Y91" s="120"/>
      <c r="AC91"/>
      <c r="AD91"/>
      <c r="AE91"/>
      <c r="AF91"/>
    </row>
    <row r="92" spans="1:32" ht="27" x14ac:dyDescent="0.25">
      <c r="A92" s="84" t="s">
        <v>93</v>
      </c>
      <c r="B92" s="29" t="s">
        <v>276</v>
      </c>
      <c r="C92" s="30"/>
      <c r="D92" s="30" t="s">
        <v>42</v>
      </c>
      <c r="E92" s="30"/>
      <c r="F92" s="31">
        <v>8100.6574359996011</v>
      </c>
      <c r="G92" s="31">
        <f t="shared" si="38"/>
        <v>8100.6574359996011</v>
      </c>
      <c r="H92" s="33">
        <f t="shared" si="34"/>
        <v>8100.6574359996011</v>
      </c>
      <c r="I92" s="30"/>
      <c r="J92" s="86">
        <v>1</v>
      </c>
      <c r="K92" s="86">
        <v>1</v>
      </c>
      <c r="L92" s="86">
        <v>1</v>
      </c>
      <c r="M92" s="30"/>
      <c r="N92" s="89" t="str">
        <f t="shared" si="28"/>
        <v>DOCENTE</v>
      </c>
      <c r="O92" s="30"/>
      <c r="P92" s="32" t="s">
        <v>94</v>
      </c>
      <c r="Q92" s="30"/>
      <c r="R92" s="33">
        <f t="shared" si="29"/>
        <v>81006.574359996011</v>
      </c>
      <c r="S92" s="33">
        <f t="shared" si="30"/>
        <v>89107.231795995613</v>
      </c>
      <c r="T92" s="33">
        <f t="shared" si="31"/>
        <v>97207.889231995214</v>
      </c>
      <c r="U92" s="33"/>
      <c r="V92" s="98">
        <f t="shared" si="32"/>
        <v>988280.20719195134</v>
      </c>
      <c r="X92" s="119"/>
      <c r="Y92" s="120"/>
      <c r="AC92"/>
      <c r="AD92"/>
      <c r="AE92"/>
      <c r="AF92"/>
    </row>
    <row r="93" spans="1:32" ht="27" x14ac:dyDescent="0.25">
      <c r="A93" s="84" t="s">
        <v>95</v>
      </c>
      <c r="B93" s="29" t="s">
        <v>276</v>
      </c>
      <c r="C93" s="30"/>
      <c r="D93" s="84" t="s">
        <v>40</v>
      </c>
      <c r="E93" s="30"/>
      <c r="F93" s="31">
        <v>12150.986153999402</v>
      </c>
      <c r="G93" s="31">
        <f>F93</f>
        <v>12150.986153999402</v>
      </c>
      <c r="H93" s="33">
        <f t="shared" si="34"/>
        <v>12150.986153999402</v>
      </c>
      <c r="I93" s="30"/>
      <c r="J93" s="86">
        <v>1</v>
      </c>
      <c r="K93" s="86">
        <v>1</v>
      </c>
      <c r="L93" s="86">
        <v>1</v>
      </c>
      <c r="M93" s="30"/>
      <c r="N93" s="89" t="str">
        <f t="shared" si="28"/>
        <v>RESPONSABLE DEL TBC</v>
      </c>
      <c r="O93" s="30"/>
      <c r="P93" s="32" t="s">
        <v>96</v>
      </c>
      <c r="Q93" s="30"/>
      <c r="R93" s="33">
        <f t="shared" si="29"/>
        <v>121509.86153999402</v>
      </c>
      <c r="S93" s="33">
        <f t="shared" si="30"/>
        <v>133660.84769399342</v>
      </c>
      <c r="T93" s="33">
        <f t="shared" si="31"/>
        <v>145811.83384799282</v>
      </c>
      <c r="U93" s="33"/>
      <c r="V93" s="98">
        <f t="shared" si="32"/>
        <v>1482420.3107879269</v>
      </c>
      <c r="X93" s="119"/>
      <c r="Y93" s="120"/>
      <c r="AC93"/>
      <c r="AD93"/>
      <c r="AE93"/>
      <c r="AF93"/>
    </row>
    <row r="94" spans="1:32" ht="27" x14ac:dyDescent="0.25">
      <c r="A94" s="84" t="s">
        <v>95</v>
      </c>
      <c r="B94" s="29" t="s">
        <v>276</v>
      </c>
      <c r="C94" s="30"/>
      <c r="D94" s="30" t="s">
        <v>42</v>
      </c>
      <c r="E94" s="30"/>
      <c r="F94" s="31">
        <v>8100.6574359996011</v>
      </c>
      <c r="G94" s="31">
        <f t="shared" ref="G94:G95" si="39">F94</f>
        <v>8100.6574359996011</v>
      </c>
      <c r="H94" s="33">
        <f t="shared" si="34"/>
        <v>8100.6574359996011</v>
      </c>
      <c r="I94" s="30"/>
      <c r="J94" s="86">
        <v>1</v>
      </c>
      <c r="K94" s="86">
        <v>1</v>
      </c>
      <c r="L94" s="86">
        <v>1</v>
      </c>
      <c r="M94" s="30"/>
      <c r="N94" s="89" t="str">
        <f t="shared" si="28"/>
        <v>DOCENTE</v>
      </c>
      <c r="O94" s="30"/>
      <c r="P94" s="32" t="s">
        <v>96</v>
      </c>
      <c r="Q94" s="30"/>
      <c r="R94" s="33">
        <f t="shared" si="29"/>
        <v>81006.574359996011</v>
      </c>
      <c r="S94" s="33">
        <f t="shared" si="30"/>
        <v>89107.231795995613</v>
      </c>
      <c r="T94" s="33">
        <f t="shared" si="31"/>
        <v>97207.889231995214</v>
      </c>
      <c r="U94" s="33"/>
      <c r="V94" s="98">
        <f t="shared" si="32"/>
        <v>988280.20719195134</v>
      </c>
      <c r="X94" s="119"/>
      <c r="Y94" s="120"/>
      <c r="AC94"/>
      <c r="AD94"/>
      <c r="AE94"/>
      <c r="AF94"/>
    </row>
    <row r="95" spans="1:32" ht="27" x14ac:dyDescent="0.25">
      <c r="A95" s="84" t="s">
        <v>95</v>
      </c>
      <c r="B95" s="29" t="s">
        <v>276</v>
      </c>
      <c r="C95" s="30"/>
      <c r="D95" s="30" t="s">
        <v>42</v>
      </c>
      <c r="E95" s="30"/>
      <c r="F95" s="31">
        <v>8100.6574359996011</v>
      </c>
      <c r="G95" s="31">
        <f t="shared" si="39"/>
        <v>8100.6574359996011</v>
      </c>
      <c r="H95" s="33">
        <f t="shared" si="34"/>
        <v>8100.6574359996011</v>
      </c>
      <c r="I95" s="30"/>
      <c r="J95" s="86">
        <v>1</v>
      </c>
      <c r="K95" s="86">
        <v>1</v>
      </c>
      <c r="L95" s="86">
        <v>1</v>
      </c>
      <c r="M95" s="30"/>
      <c r="N95" s="89" t="str">
        <f t="shared" si="28"/>
        <v>DOCENTE</v>
      </c>
      <c r="O95" s="30"/>
      <c r="P95" s="32" t="s">
        <v>96</v>
      </c>
      <c r="Q95" s="30"/>
      <c r="R95" s="33">
        <f t="shared" si="29"/>
        <v>81006.574359996011</v>
      </c>
      <c r="S95" s="33">
        <f t="shared" si="30"/>
        <v>89107.231795995613</v>
      </c>
      <c r="T95" s="33">
        <f t="shared" si="31"/>
        <v>97207.889231995214</v>
      </c>
      <c r="U95" s="33"/>
      <c r="V95" s="98">
        <f t="shared" si="32"/>
        <v>988280.20719195134</v>
      </c>
      <c r="X95" s="119"/>
      <c r="Y95" s="120"/>
      <c r="AC95"/>
      <c r="AD95"/>
      <c r="AE95"/>
      <c r="AF95"/>
    </row>
    <row r="96" spans="1:32" ht="40.5" x14ac:dyDescent="0.25">
      <c r="A96" s="84" t="s">
        <v>97</v>
      </c>
      <c r="B96" s="29" t="s">
        <v>276</v>
      </c>
      <c r="C96" s="30"/>
      <c r="D96" s="84" t="s">
        <v>40</v>
      </c>
      <c r="E96" s="30"/>
      <c r="F96" s="31">
        <v>12150.986153999402</v>
      </c>
      <c r="G96" s="31">
        <f>F96</f>
        <v>12150.986153999402</v>
      </c>
      <c r="H96" s="33">
        <f t="shared" si="34"/>
        <v>12150.986153999402</v>
      </c>
      <c r="I96" s="30"/>
      <c r="J96" s="86">
        <v>1</v>
      </c>
      <c r="K96" s="86">
        <v>1</v>
      </c>
      <c r="L96" s="86">
        <v>1</v>
      </c>
      <c r="M96" s="30"/>
      <c r="N96" s="89" t="str">
        <f t="shared" si="28"/>
        <v>RESPONSABLE DEL TBC</v>
      </c>
      <c r="O96" s="30"/>
      <c r="P96" s="92" t="s">
        <v>98</v>
      </c>
      <c r="Q96" s="30"/>
      <c r="R96" s="33">
        <f t="shared" si="29"/>
        <v>121509.86153999402</v>
      </c>
      <c r="S96" s="33">
        <f t="shared" si="30"/>
        <v>133660.84769399342</v>
      </c>
      <c r="T96" s="33">
        <f t="shared" si="31"/>
        <v>145811.83384799282</v>
      </c>
      <c r="U96" s="33"/>
      <c r="V96" s="98">
        <f t="shared" si="32"/>
        <v>1482420.3107879269</v>
      </c>
      <c r="X96" s="119"/>
      <c r="Y96" s="120"/>
      <c r="AC96"/>
      <c r="AD96"/>
      <c r="AE96"/>
      <c r="AF96"/>
    </row>
    <row r="97" spans="1:32" ht="40.5" x14ac:dyDescent="0.25">
      <c r="A97" s="84" t="s">
        <v>97</v>
      </c>
      <c r="B97" s="29" t="s">
        <v>276</v>
      </c>
      <c r="C97" s="30"/>
      <c r="D97" s="30" t="s">
        <v>42</v>
      </c>
      <c r="E97" s="30"/>
      <c r="F97" s="31">
        <v>8100.6574359996011</v>
      </c>
      <c r="G97" s="31">
        <f t="shared" ref="G97:G98" si="40">F97</f>
        <v>8100.6574359996011</v>
      </c>
      <c r="H97" s="33">
        <f t="shared" si="34"/>
        <v>8100.6574359996011</v>
      </c>
      <c r="I97" s="30"/>
      <c r="J97" s="86">
        <v>1</v>
      </c>
      <c r="K97" s="86">
        <v>1</v>
      </c>
      <c r="L97" s="86">
        <v>1</v>
      </c>
      <c r="M97" s="30"/>
      <c r="N97" s="89" t="str">
        <f t="shared" si="28"/>
        <v>DOCENTE</v>
      </c>
      <c r="O97" s="30"/>
      <c r="P97" s="92" t="s">
        <v>98</v>
      </c>
      <c r="Q97" s="30"/>
      <c r="R97" s="33">
        <f t="shared" si="29"/>
        <v>81006.574359996011</v>
      </c>
      <c r="S97" s="33">
        <f t="shared" si="30"/>
        <v>89107.231795995613</v>
      </c>
      <c r="T97" s="33">
        <f t="shared" si="31"/>
        <v>97207.889231995214</v>
      </c>
      <c r="U97" s="33"/>
      <c r="V97" s="98">
        <f t="shared" si="32"/>
        <v>988280.20719195134</v>
      </c>
      <c r="X97" s="119"/>
      <c r="Y97" s="120"/>
      <c r="AA97">
        <f t="shared" ref="AA97" si="41">SUM(W97:Y97)</f>
        <v>0</v>
      </c>
      <c r="AC97"/>
      <c r="AD97"/>
      <c r="AE97"/>
      <c r="AF97"/>
    </row>
    <row r="98" spans="1:32" ht="40.5" x14ac:dyDescent="0.25">
      <c r="A98" s="84" t="s">
        <v>97</v>
      </c>
      <c r="B98" s="29" t="s">
        <v>276</v>
      </c>
      <c r="C98" s="30"/>
      <c r="D98" s="30" t="s">
        <v>42</v>
      </c>
      <c r="E98" s="30"/>
      <c r="F98" s="31">
        <v>8100.6574359996011</v>
      </c>
      <c r="G98" s="31">
        <f t="shared" si="40"/>
        <v>8100.6574359996011</v>
      </c>
      <c r="H98" s="33">
        <f t="shared" si="34"/>
        <v>8100.6574359996011</v>
      </c>
      <c r="I98" s="30"/>
      <c r="J98" s="86">
        <v>1</v>
      </c>
      <c r="K98" s="86">
        <v>1</v>
      </c>
      <c r="L98" s="86">
        <v>1</v>
      </c>
      <c r="M98" s="30"/>
      <c r="N98" s="89" t="str">
        <f t="shared" si="28"/>
        <v>DOCENTE</v>
      </c>
      <c r="O98" s="30"/>
      <c r="P98" s="92" t="s">
        <v>98</v>
      </c>
      <c r="Q98" s="30"/>
      <c r="R98" s="33">
        <f t="shared" si="29"/>
        <v>81006.574359996011</v>
      </c>
      <c r="S98" s="33">
        <f t="shared" si="30"/>
        <v>89107.231795995613</v>
      </c>
      <c r="T98" s="33">
        <f t="shared" si="31"/>
        <v>97207.889231995214</v>
      </c>
      <c r="U98" s="33"/>
      <c r="V98" s="98">
        <f t="shared" si="32"/>
        <v>988280.20719195134</v>
      </c>
      <c r="X98" s="119"/>
      <c r="Y98" s="120"/>
      <c r="AC98"/>
      <c r="AD98"/>
      <c r="AE98"/>
      <c r="AF98"/>
    </row>
    <row r="99" spans="1:32" ht="54" x14ac:dyDescent="0.25">
      <c r="A99" s="84" t="s">
        <v>99</v>
      </c>
      <c r="B99" s="29" t="s">
        <v>276</v>
      </c>
      <c r="C99" s="30"/>
      <c r="D99" s="84" t="s">
        <v>40</v>
      </c>
      <c r="E99" s="30"/>
      <c r="F99" s="31">
        <v>12150.986153999402</v>
      </c>
      <c r="G99" s="31">
        <f>F99</f>
        <v>12150.986153999402</v>
      </c>
      <c r="H99" s="33">
        <f t="shared" si="34"/>
        <v>12150.986153999402</v>
      </c>
      <c r="I99" s="30"/>
      <c r="J99" s="86">
        <v>1</v>
      </c>
      <c r="K99" s="86">
        <v>1</v>
      </c>
      <c r="L99" s="86">
        <v>1</v>
      </c>
      <c r="M99" s="30"/>
      <c r="N99" s="89" t="str">
        <f t="shared" si="28"/>
        <v>RESPONSABLE DEL TBC</v>
      </c>
      <c r="O99" s="30"/>
      <c r="P99" s="92" t="s">
        <v>100</v>
      </c>
      <c r="Q99" s="30"/>
      <c r="R99" s="33">
        <f t="shared" si="29"/>
        <v>121509.86153999402</v>
      </c>
      <c r="S99" s="33">
        <f t="shared" si="30"/>
        <v>133660.84769399342</v>
      </c>
      <c r="T99" s="33">
        <f t="shared" si="31"/>
        <v>145811.83384799282</v>
      </c>
      <c r="U99" s="33"/>
      <c r="V99" s="98">
        <f t="shared" si="32"/>
        <v>1482420.3107879269</v>
      </c>
      <c r="X99" s="119"/>
      <c r="Y99" s="120"/>
      <c r="AC99"/>
      <c r="AD99"/>
      <c r="AE99"/>
      <c r="AF99"/>
    </row>
    <row r="100" spans="1:32" ht="54" x14ac:dyDescent="0.25">
      <c r="A100" s="84" t="s">
        <v>99</v>
      </c>
      <c r="B100" s="29" t="s">
        <v>276</v>
      </c>
      <c r="C100" s="30"/>
      <c r="D100" s="30" t="s">
        <v>42</v>
      </c>
      <c r="E100" s="30"/>
      <c r="F100" s="31">
        <v>8100.6574359996011</v>
      </c>
      <c r="G100" s="31">
        <f t="shared" ref="G100:G101" si="42">F100</f>
        <v>8100.6574359996011</v>
      </c>
      <c r="H100" s="33">
        <f t="shared" si="34"/>
        <v>8100.6574359996011</v>
      </c>
      <c r="I100" s="30"/>
      <c r="J100" s="86">
        <v>1</v>
      </c>
      <c r="K100" s="86">
        <v>1</v>
      </c>
      <c r="L100" s="86">
        <v>1</v>
      </c>
      <c r="M100" s="30"/>
      <c r="N100" s="89" t="str">
        <f t="shared" si="28"/>
        <v>DOCENTE</v>
      </c>
      <c r="O100" s="30"/>
      <c r="P100" s="92" t="s">
        <v>100</v>
      </c>
      <c r="Q100" s="30"/>
      <c r="R100" s="33">
        <f t="shared" si="29"/>
        <v>81006.574359996011</v>
      </c>
      <c r="S100" s="33">
        <f t="shared" si="30"/>
        <v>89107.231795995613</v>
      </c>
      <c r="T100" s="33">
        <f t="shared" si="31"/>
        <v>97207.889231995214</v>
      </c>
      <c r="U100" s="33"/>
      <c r="V100" s="98">
        <f t="shared" si="32"/>
        <v>988280.20719195134</v>
      </c>
      <c r="X100" s="119"/>
      <c r="Y100" s="120"/>
      <c r="AC100"/>
      <c r="AD100"/>
      <c r="AE100"/>
      <c r="AF100"/>
    </row>
    <row r="101" spans="1:32" ht="54" x14ac:dyDescent="0.25">
      <c r="A101" s="84" t="s">
        <v>99</v>
      </c>
      <c r="B101" s="29" t="s">
        <v>276</v>
      </c>
      <c r="C101" s="30"/>
      <c r="D101" s="30" t="s">
        <v>42</v>
      </c>
      <c r="E101" s="30"/>
      <c r="F101" s="31">
        <v>8100.6574359996011</v>
      </c>
      <c r="G101" s="31">
        <f t="shared" si="42"/>
        <v>8100.6574359996011</v>
      </c>
      <c r="H101" s="33">
        <f t="shared" si="34"/>
        <v>8100.6574359996011</v>
      </c>
      <c r="I101" s="30"/>
      <c r="J101" s="86">
        <v>1</v>
      </c>
      <c r="K101" s="86">
        <v>1</v>
      </c>
      <c r="L101" s="86">
        <v>1</v>
      </c>
      <c r="M101" s="30"/>
      <c r="N101" s="89" t="str">
        <f t="shared" si="28"/>
        <v>DOCENTE</v>
      </c>
      <c r="O101" s="30"/>
      <c r="P101" s="92" t="s">
        <v>100</v>
      </c>
      <c r="Q101" s="30"/>
      <c r="R101" s="33">
        <f t="shared" si="29"/>
        <v>81006.574359996011</v>
      </c>
      <c r="S101" s="33">
        <f t="shared" si="30"/>
        <v>89107.231795995613</v>
      </c>
      <c r="T101" s="33">
        <f t="shared" si="31"/>
        <v>97207.889231995214</v>
      </c>
      <c r="U101" s="33"/>
      <c r="V101" s="98">
        <f t="shared" si="32"/>
        <v>988280.20719195134</v>
      </c>
      <c r="X101" s="119"/>
      <c r="Y101" s="120"/>
      <c r="AC101"/>
      <c r="AD101"/>
      <c r="AE101"/>
      <c r="AF101"/>
    </row>
    <row r="102" spans="1:32" ht="27" x14ac:dyDescent="0.25">
      <c r="A102" s="84" t="s">
        <v>101</v>
      </c>
      <c r="B102" s="29" t="s">
        <v>276</v>
      </c>
      <c r="C102" s="30"/>
      <c r="D102" s="84" t="s">
        <v>40</v>
      </c>
      <c r="E102" s="30"/>
      <c r="F102" s="31">
        <v>12150.986153999402</v>
      </c>
      <c r="G102" s="31">
        <f>F102</f>
        <v>12150.986153999402</v>
      </c>
      <c r="H102" s="33">
        <f t="shared" si="34"/>
        <v>12150.986153999402</v>
      </c>
      <c r="I102" s="30"/>
      <c r="J102" s="86">
        <v>1</v>
      </c>
      <c r="K102" s="86">
        <v>1</v>
      </c>
      <c r="L102" s="86">
        <v>1</v>
      </c>
      <c r="M102" s="30"/>
      <c r="N102" s="89" t="str">
        <f t="shared" si="28"/>
        <v>RESPONSABLE DEL TBC</v>
      </c>
      <c r="O102" s="30"/>
      <c r="P102" s="32" t="s">
        <v>102</v>
      </c>
      <c r="Q102" s="30"/>
      <c r="R102" s="33">
        <f t="shared" si="29"/>
        <v>121509.86153999402</v>
      </c>
      <c r="S102" s="33">
        <f t="shared" si="30"/>
        <v>133660.84769399342</v>
      </c>
      <c r="T102" s="33">
        <f t="shared" si="31"/>
        <v>145811.83384799282</v>
      </c>
      <c r="U102" s="33"/>
      <c r="V102" s="98">
        <f t="shared" si="32"/>
        <v>1482420.3107879269</v>
      </c>
      <c r="X102" s="119"/>
      <c r="Y102" s="120"/>
      <c r="AC102"/>
      <c r="AD102"/>
      <c r="AE102"/>
      <c r="AF102"/>
    </row>
    <row r="103" spans="1:32" ht="27" x14ac:dyDescent="0.25">
      <c r="A103" s="84" t="s">
        <v>101</v>
      </c>
      <c r="B103" s="29" t="s">
        <v>276</v>
      </c>
      <c r="C103" s="30"/>
      <c r="D103" s="30" t="s">
        <v>42</v>
      </c>
      <c r="E103" s="30"/>
      <c r="F103" s="31">
        <v>8100.6574359996011</v>
      </c>
      <c r="G103" s="31">
        <f t="shared" ref="G103:G104" si="43">F103</f>
        <v>8100.6574359996011</v>
      </c>
      <c r="H103" s="33">
        <f t="shared" si="34"/>
        <v>8100.6574359996011</v>
      </c>
      <c r="I103" s="30"/>
      <c r="J103" s="86">
        <v>1</v>
      </c>
      <c r="K103" s="86">
        <v>1</v>
      </c>
      <c r="L103" s="86">
        <v>1</v>
      </c>
      <c r="M103" s="30"/>
      <c r="N103" s="89" t="str">
        <f t="shared" si="28"/>
        <v>DOCENTE</v>
      </c>
      <c r="O103" s="30"/>
      <c r="P103" s="32" t="s">
        <v>102</v>
      </c>
      <c r="Q103" s="30"/>
      <c r="R103" s="33">
        <f t="shared" si="29"/>
        <v>81006.574359996011</v>
      </c>
      <c r="S103" s="33">
        <f t="shared" si="30"/>
        <v>89107.231795995613</v>
      </c>
      <c r="T103" s="33">
        <f t="shared" si="31"/>
        <v>97207.889231995214</v>
      </c>
      <c r="U103" s="33"/>
      <c r="V103" s="98">
        <f t="shared" si="32"/>
        <v>988280.20719195134</v>
      </c>
      <c r="X103" s="119"/>
      <c r="Y103" s="120"/>
      <c r="AC103"/>
      <c r="AD103"/>
      <c r="AE103"/>
      <c r="AF103"/>
    </row>
    <row r="104" spans="1:32" ht="27" x14ac:dyDescent="0.25">
      <c r="A104" s="84" t="s">
        <v>101</v>
      </c>
      <c r="B104" s="29" t="s">
        <v>276</v>
      </c>
      <c r="C104" s="30"/>
      <c r="D104" s="30" t="s">
        <v>42</v>
      </c>
      <c r="E104" s="30"/>
      <c r="F104" s="31">
        <v>8100.6574359996011</v>
      </c>
      <c r="G104" s="31">
        <f t="shared" si="43"/>
        <v>8100.6574359996011</v>
      </c>
      <c r="H104" s="33">
        <f t="shared" si="34"/>
        <v>8100.6574359996011</v>
      </c>
      <c r="I104" s="30"/>
      <c r="J104" s="86">
        <v>1</v>
      </c>
      <c r="K104" s="86">
        <v>1</v>
      </c>
      <c r="L104" s="86">
        <v>1</v>
      </c>
      <c r="M104" s="30"/>
      <c r="N104" s="89" t="str">
        <f t="shared" si="28"/>
        <v>DOCENTE</v>
      </c>
      <c r="O104" s="30"/>
      <c r="P104" s="32" t="s">
        <v>102</v>
      </c>
      <c r="Q104" s="30"/>
      <c r="R104" s="33">
        <f t="shared" si="29"/>
        <v>81006.574359996011</v>
      </c>
      <c r="S104" s="33">
        <f t="shared" si="30"/>
        <v>89107.231795995613</v>
      </c>
      <c r="T104" s="33">
        <f t="shared" si="31"/>
        <v>97207.889231995214</v>
      </c>
      <c r="U104" s="33"/>
      <c r="V104" s="98">
        <f t="shared" si="32"/>
        <v>988280.20719195134</v>
      </c>
      <c r="X104" s="119"/>
      <c r="Y104" s="120"/>
      <c r="AC104"/>
      <c r="AD104"/>
      <c r="AE104"/>
      <c r="AF104"/>
    </row>
    <row r="105" spans="1:32" ht="27" x14ac:dyDescent="0.25">
      <c r="A105" s="84" t="s">
        <v>103</v>
      </c>
      <c r="B105" s="29" t="s">
        <v>276</v>
      </c>
      <c r="C105" s="30"/>
      <c r="D105" s="84" t="s">
        <v>40</v>
      </c>
      <c r="E105" s="30"/>
      <c r="F105" s="31">
        <v>12150.986153999402</v>
      </c>
      <c r="G105" s="31">
        <f>F105</f>
        <v>12150.986153999402</v>
      </c>
      <c r="H105" s="33">
        <f t="shared" si="34"/>
        <v>12150.986153999402</v>
      </c>
      <c r="I105" s="30"/>
      <c r="J105" s="86">
        <v>1</v>
      </c>
      <c r="K105" s="86">
        <v>1</v>
      </c>
      <c r="L105" s="86">
        <v>1</v>
      </c>
      <c r="M105" s="30"/>
      <c r="N105" s="89" t="str">
        <f t="shared" si="28"/>
        <v>RESPONSABLE DEL TBC</v>
      </c>
      <c r="O105" s="30"/>
      <c r="P105" s="32" t="s">
        <v>104</v>
      </c>
      <c r="Q105" s="30"/>
      <c r="R105" s="33">
        <f t="shared" si="29"/>
        <v>121509.86153999402</v>
      </c>
      <c r="S105" s="33">
        <f t="shared" si="30"/>
        <v>133660.84769399342</v>
      </c>
      <c r="T105" s="33">
        <f t="shared" si="31"/>
        <v>145811.83384799282</v>
      </c>
      <c r="U105" s="33"/>
      <c r="V105" s="98">
        <f t="shared" si="32"/>
        <v>1482420.3107879269</v>
      </c>
      <c r="X105" s="119"/>
      <c r="Y105" s="120"/>
      <c r="AC105"/>
      <c r="AD105"/>
      <c r="AE105"/>
      <c r="AF105"/>
    </row>
    <row r="106" spans="1:32" ht="27" x14ac:dyDescent="0.25">
      <c r="A106" s="84" t="s">
        <v>103</v>
      </c>
      <c r="B106" s="29" t="s">
        <v>276</v>
      </c>
      <c r="C106" s="30"/>
      <c r="D106" s="30" t="s">
        <v>42</v>
      </c>
      <c r="E106" s="30"/>
      <c r="F106" s="31">
        <v>8100.6574359996011</v>
      </c>
      <c r="G106" s="31">
        <f t="shared" ref="G106:G107" si="44">F106</f>
        <v>8100.6574359996011</v>
      </c>
      <c r="H106" s="33">
        <f t="shared" si="34"/>
        <v>8100.6574359996011</v>
      </c>
      <c r="I106" s="30"/>
      <c r="J106" s="86">
        <v>1</v>
      </c>
      <c r="K106" s="86">
        <v>1</v>
      </c>
      <c r="L106" s="86">
        <v>1</v>
      </c>
      <c r="M106" s="30"/>
      <c r="N106" s="89" t="str">
        <f t="shared" si="28"/>
        <v>DOCENTE</v>
      </c>
      <c r="O106" s="30"/>
      <c r="P106" s="32" t="s">
        <v>104</v>
      </c>
      <c r="Q106" s="30"/>
      <c r="R106" s="33">
        <f t="shared" si="29"/>
        <v>81006.574359996011</v>
      </c>
      <c r="S106" s="33">
        <f t="shared" si="30"/>
        <v>89107.231795995613</v>
      </c>
      <c r="T106" s="33">
        <f t="shared" si="31"/>
        <v>97207.889231995214</v>
      </c>
      <c r="U106" s="33"/>
      <c r="V106" s="98">
        <f t="shared" si="32"/>
        <v>988280.20719195134</v>
      </c>
      <c r="X106" s="119"/>
      <c r="Y106" s="120"/>
      <c r="AC106"/>
      <c r="AD106"/>
      <c r="AE106"/>
      <c r="AF106"/>
    </row>
    <row r="107" spans="1:32" ht="27" x14ac:dyDescent="0.25">
      <c r="A107" s="84" t="s">
        <v>103</v>
      </c>
      <c r="B107" s="29" t="s">
        <v>276</v>
      </c>
      <c r="C107" s="30"/>
      <c r="D107" s="30" t="s">
        <v>42</v>
      </c>
      <c r="E107" s="30"/>
      <c r="F107" s="31">
        <v>8100.6574359996011</v>
      </c>
      <c r="G107" s="31">
        <f t="shared" si="44"/>
        <v>8100.6574359996011</v>
      </c>
      <c r="H107" s="33">
        <f t="shared" si="34"/>
        <v>8100.6574359996011</v>
      </c>
      <c r="I107" s="30"/>
      <c r="J107" s="86">
        <v>1</v>
      </c>
      <c r="K107" s="86">
        <v>1</v>
      </c>
      <c r="L107" s="86">
        <v>1</v>
      </c>
      <c r="M107" s="30"/>
      <c r="N107" s="89" t="str">
        <f t="shared" si="28"/>
        <v>DOCENTE</v>
      </c>
      <c r="O107" s="30"/>
      <c r="P107" s="32" t="s">
        <v>104</v>
      </c>
      <c r="Q107" s="30"/>
      <c r="R107" s="33">
        <f t="shared" si="29"/>
        <v>81006.574359996011</v>
      </c>
      <c r="S107" s="33">
        <f t="shared" si="30"/>
        <v>89107.231795995613</v>
      </c>
      <c r="T107" s="33">
        <f t="shared" si="31"/>
        <v>97207.889231995214</v>
      </c>
      <c r="U107" s="33"/>
      <c r="V107" s="98">
        <f t="shared" si="32"/>
        <v>988280.20719195134</v>
      </c>
      <c r="X107" s="119"/>
      <c r="Y107" s="120"/>
      <c r="AC107"/>
      <c r="AD107"/>
      <c r="AE107"/>
      <c r="AF107"/>
    </row>
    <row r="108" spans="1:32" ht="27" x14ac:dyDescent="0.25">
      <c r="A108" s="84" t="s">
        <v>105</v>
      </c>
      <c r="B108" s="29" t="s">
        <v>276</v>
      </c>
      <c r="C108" s="30"/>
      <c r="D108" s="84" t="s">
        <v>40</v>
      </c>
      <c r="E108" s="30"/>
      <c r="F108" s="31">
        <v>12150.986153999402</v>
      </c>
      <c r="G108" s="31">
        <f>F108</f>
        <v>12150.986153999402</v>
      </c>
      <c r="H108" s="33">
        <f t="shared" si="34"/>
        <v>12150.986153999402</v>
      </c>
      <c r="I108" s="30"/>
      <c r="J108" s="86">
        <v>1</v>
      </c>
      <c r="K108" s="86">
        <v>1</v>
      </c>
      <c r="L108" s="86">
        <v>1</v>
      </c>
      <c r="M108" s="30"/>
      <c r="N108" s="89" t="str">
        <f t="shared" si="28"/>
        <v>RESPONSABLE DEL TBC</v>
      </c>
      <c r="O108" s="30"/>
      <c r="P108" s="32" t="s">
        <v>106</v>
      </c>
      <c r="Q108" s="30"/>
      <c r="R108" s="33">
        <f t="shared" si="29"/>
        <v>121509.86153999402</v>
      </c>
      <c r="S108" s="33">
        <f t="shared" si="30"/>
        <v>133660.84769399342</v>
      </c>
      <c r="T108" s="33">
        <f t="shared" si="31"/>
        <v>145811.83384799282</v>
      </c>
      <c r="U108" s="33"/>
      <c r="V108" s="98">
        <f t="shared" si="32"/>
        <v>1482420.3107879269</v>
      </c>
      <c r="X108" s="119"/>
      <c r="Y108" s="120"/>
      <c r="AC108"/>
      <c r="AD108"/>
      <c r="AE108"/>
      <c r="AF108"/>
    </row>
    <row r="109" spans="1:32" ht="27" x14ac:dyDescent="0.25">
      <c r="A109" s="84" t="s">
        <v>105</v>
      </c>
      <c r="B109" s="29" t="s">
        <v>276</v>
      </c>
      <c r="C109" s="30"/>
      <c r="D109" s="30" t="s">
        <v>42</v>
      </c>
      <c r="E109" s="30"/>
      <c r="F109" s="31">
        <v>8100.6574359996011</v>
      </c>
      <c r="G109" s="31">
        <f t="shared" ref="G109:G110" si="45">F109</f>
        <v>8100.6574359996011</v>
      </c>
      <c r="H109" s="33">
        <f t="shared" si="34"/>
        <v>8100.6574359996011</v>
      </c>
      <c r="I109" s="30"/>
      <c r="J109" s="86">
        <v>1</v>
      </c>
      <c r="K109" s="86">
        <v>1</v>
      </c>
      <c r="L109" s="86">
        <v>1</v>
      </c>
      <c r="M109" s="30"/>
      <c r="N109" s="89" t="str">
        <f t="shared" si="28"/>
        <v>DOCENTE</v>
      </c>
      <c r="O109" s="30"/>
      <c r="P109" s="32" t="s">
        <v>106</v>
      </c>
      <c r="Q109" s="30"/>
      <c r="R109" s="33">
        <f t="shared" si="29"/>
        <v>81006.574359996011</v>
      </c>
      <c r="S109" s="33">
        <f t="shared" si="30"/>
        <v>89107.231795995613</v>
      </c>
      <c r="T109" s="33">
        <f t="shared" si="31"/>
        <v>97207.889231995214</v>
      </c>
      <c r="U109" s="33"/>
      <c r="V109" s="98">
        <f t="shared" si="32"/>
        <v>988280.20719195134</v>
      </c>
      <c r="X109" s="119"/>
      <c r="Y109" s="120"/>
      <c r="AC109"/>
      <c r="AD109"/>
      <c r="AE109"/>
      <c r="AF109"/>
    </row>
    <row r="110" spans="1:32" ht="27" x14ac:dyDescent="0.25">
      <c r="A110" s="84" t="s">
        <v>105</v>
      </c>
      <c r="B110" s="29" t="s">
        <v>276</v>
      </c>
      <c r="C110" s="30"/>
      <c r="D110" s="30" t="s">
        <v>42</v>
      </c>
      <c r="E110" s="30"/>
      <c r="F110" s="31">
        <v>8100.6574359996011</v>
      </c>
      <c r="G110" s="31">
        <f t="shared" si="45"/>
        <v>8100.6574359996011</v>
      </c>
      <c r="H110" s="33">
        <f t="shared" si="34"/>
        <v>8100.6574359996011</v>
      </c>
      <c r="I110" s="30"/>
      <c r="J110" s="86">
        <v>1</v>
      </c>
      <c r="K110" s="86">
        <v>1</v>
      </c>
      <c r="L110" s="86">
        <v>1</v>
      </c>
      <c r="M110" s="30"/>
      <c r="N110" s="89" t="str">
        <f t="shared" si="28"/>
        <v>DOCENTE</v>
      </c>
      <c r="O110" s="30"/>
      <c r="P110" s="32" t="s">
        <v>106</v>
      </c>
      <c r="Q110" s="30"/>
      <c r="R110" s="33">
        <f t="shared" si="29"/>
        <v>81006.574359996011</v>
      </c>
      <c r="S110" s="33">
        <f t="shared" si="30"/>
        <v>89107.231795995613</v>
      </c>
      <c r="T110" s="33">
        <f t="shared" si="31"/>
        <v>97207.889231995214</v>
      </c>
      <c r="U110" s="33"/>
      <c r="V110" s="98">
        <f t="shared" si="32"/>
        <v>988280.20719195134</v>
      </c>
      <c r="X110" s="119"/>
      <c r="Y110" s="120"/>
      <c r="AC110"/>
      <c r="AD110"/>
      <c r="AE110"/>
      <c r="AF110"/>
    </row>
    <row r="111" spans="1:32" ht="27" x14ac:dyDescent="0.25">
      <c r="A111" s="84" t="s">
        <v>107</v>
      </c>
      <c r="B111" s="29" t="s">
        <v>276</v>
      </c>
      <c r="C111" s="30"/>
      <c r="D111" s="84" t="s">
        <v>40</v>
      </c>
      <c r="E111" s="30"/>
      <c r="F111" s="31">
        <v>12150.986153999402</v>
      </c>
      <c r="G111" s="31">
        <f>F111</f>
        <v>12150.986153999402</v>
      </c>
      <c r="H111" s="33">
        <f t="shared" si="34"/>
        <v>12150.986153999402</v>
      </c>
      <c r="I111" s="30"/>
      <c r="J111" s="86">
        <v>1</v>
      </c>
      <c r="K111" s="86">
        <v>1</v>
      </c>
      <c r="L111" s="86">
        <v>1</v>
      </c>
      <c r="M111" s="30"/>
      <c r="N111" s="89" t="str">
        <f t="shared" si="28"/>
        <v>RESPONSABLE DEL TBC</v>
      </c>
      <c r="O111" s="30"/>
      <c r="P111" s="32" t="s">
        <v>108</v>
      </c>
      <c r="Q111" s="30"/>
      <c r="R111" s="33">
        <f t="shared" si="29"/>
        <v>121509.86153999402</v>
      </c>
      <c r="S111" s="33">
        <f t="shared" si="30"/>
        <v>133660.84769399342</v>
      </c>
      <c r="T111" s="33">
        <f t="shared" si="31"/>
        <v>145811.83384799282</v>
      </c>
      <c r="U111" s="33"/>
      <c r="V111" s="98">
        <f t="shared" si="32"/>
        <v>1482420.3107879269</v>
      </c>
      <c r="X111" s="119"/>
      <c r="Y111" s="120"/>
      <c r="AC111"/>
      <c r="AD111"/>
      <c r="AE111"/>
      <c r="AF111"/>
    </row>
    <row r="112" spans="1:32" ht="27" x14ac:dyDescent="0.25">
      <c r="A112" s="84" t="s">
        <v>107</v>
      </c>
      <c r="B112" s="29" t="s">
        <v>276</v>
      </c>
      <c r="C112" s="30"/>
      <c r="D112" s="30" t="s">
        <v>42</v>
      </c>
      <c r="E112" s="30"/>
      <c r="F112" s="31">
        <v>8100.6574359996011</v>
      </c>
      <c r="G112" s="31">
        <f t="shared" ref="G112:G113" si="46">F112</f>
        <v>8100.6574359996011</v>
      </c>
      <c r="H112" s="33">
        <f t="shared" si="34"/>
        <v>8100.6574359996011</v>
      </c>
      <c r="I112" s="30"/>
      <c r="J112" s="86">
        <v>1</v>
      </c>
      <c r="K112" s="86">
        <v>1</v>
      </c>
      <c r="L112" s="86">
        <v>1</v>
      </c>
      <c r="M112" s="30"/>
      <c r="N112" s="89" t="str">
        <f t="shared" si="28"/>
        <v>DOCENTE</v>
      </c>
      <c r="O112" s="30"/>
      <c r="P112" s="32" t="s">
        <v>108</v>
      </c>
      <c r="Q112" s="30"/>
      <c r="R112" s="33">
        <f t="shared" si="29"/>
        <v>81006.574359996011</v>
      </c>
      <c r="S112" s="33">
        <f t="shared" si="30"/>
        <v>89107.231795995613</v>
      </c>
      <c r="T112" s="33">
        <f t="shared" si="31"/>
        <v>97207.889231995214</v>
      </c>
      <c r="U112" s="33"/>
      <c r="V112" s="98">
        <f t="shared" si="32"/>
        <v>988280.20719195134</v>
      </c>
      <c r="X112" s="119"/>
      <c r="Y112" s="120"/>
      <c r="AC112"/>
      <c r="AD112"/>
      <c r="AE112"/>
      <c r="AF112"/>
    </row>
    <row r="113" spans="1:32" ht="27" x14ac:dyDescent="0.25">
      <c r="A113" s="84" t="s">
        <v>107</v>
      </c>
      <c r="B113" s="29" t="s">
        <v>276</v>
      </c>
      <c r="C113" s="30"/>
      <c r="D113" s="30" t="s">
        <v>42</v>
      </c>
      <c r="E113" s="30"/>
      <c r="F113" s="31">
        <v>8100.6574359996011</v>
      </c>
      <c r="G113" s="31">
        <f t="shared" si="46"/>
        <v>8100.6574359996011</v>
      </c>
      <c r="H113" s="33">
        <f t="shared" si="34"/>
        <v>8100.6574359996011</v>
      </c>
      <c r="I113" s="30"/>
      <c r="J113" s="86">
        <v>1</v>
      </c>
      <c r="K113" s="86">
        <v>1</v>
      </c>
      <c r="L113" s="86">
        <v>1</v>
      </c>
      <c r="M113" s="30"/>
      <c r="N113" s="89" t="str">
        <f t="shared" si="28"/>
        <v>DOCENTE</v>
      </c>
      <c r="O113" s="30"/>
      <c r="P113" s="32" t="s">
        <v>108</v>
      </c>
      <c r="Q113" s="30"/>
      <c r="R113" s="33">
        <f t="shared" si="29"/>
        <v>81006.574359996011</v>
      </c>
      <c r="S113" s="33">
        <f t="shared" si="30"/>
        <v>89107.231795995613</v>
      </c>
      <c r="T113" s="33">
        <f t="shared" si="31"/>
        <v>97207.889231995214</v>
      </c>
      <c r="U113" s="33"/>
      <c r="V113" s="98">
        <f t="shared" si="32"/>
        <v>988280.20719195134</v>
      </c>
      <c r="X113" s="119"/>
      <c r="Y113" s="120"/>
      <c r="AC113"/>
      <c r="AD113"/>
      <c r="AE113"/>
      <c r="AF113"/>
    </row>
    <row r="114" spans="1:32" ht="27" x14ac:dyDescent="0.25">
      <c r="A114" s="84" t="s">
        <v>109</v>
      </c>
      <c r="B114" s="29" t="s">
        <v>276</v>
      </c>
      <c r="C114" s="30"/>
      <c r="D114" s="84" t="s">
        <v>40</v>
      </c>
      <c r="E114" s="30"/>
      <c r="F114" s="31">
        <v>12150.986153999402</v>
      </c>
      <c r="G114" s="31">
        <f>F114</f>
        <v>12150.986153999402</v>
      </c>
      <c r="H114" s="33">
        <f t="shared" si="34"/>
        <v>12150.986153999402</v>
      </c>
      <c r="I114" s="30"/>
      <c r="J114" s="86">
        <v>1</v>
      </c>
      <c r="K114" s="86">
        <v>1</v>
      </c>
      <c r="L114" s="86">
        <v>1</v>
      </c>
      <c r="M114" s="30"/>
      <c r="N114" s="89" t="str">
        <f t="shared" si="28"/>
        <v>RESPONSABLE DEL TBC</v>
      </c>
      <c r="O114" s="30"/>
      <c r="P114" s="92" t="s">
        <v>110</v>
      </c>
      <c r="Q114" s="30"/>
      <c r="R114" s="33">
        <f t="shared" si="29"/>
        <v>121509.86153999402</v>
      </c>
      <c r="S114" s="33">
        <f t="shared" si="30"/>
        <v>133660.84769399342</v>
      </c>
      <c r="T114" s="33">
        <f t="shared" si="31"/>
        <v>145811.83384799282</v>
      </c>
      <c r="U114" s="33"/>
      <c r="V114" s="98">
        <f t="shared" si="32"/>
        <v>1482420.3107879269</v>
      </c>
      <c r="X114" s="119"/>
      <c r="Y114" s="120"/>
      <c r="AC114"/>
      <c r="AD114"/>
      <c r="AE114"/>
      <c r="AF114"/>
    </row>
    <row r="115" spans="1:32" ht="27" x14ac:dyDescent="0.25">
      <c r="A115" s="84" t="s">
        <v>109</v>
      </c>
      <c r="B115" s="29" t="s">
        <v>276</v>
      </c>
      <c r="C115" s="30"/>
      <c r="D115" s="30" t="s">
        <v>42</v>
      </c>
      <c r="E115" s="30"/>
      <c r="F115" s="31">
        <v>8100.6574359996011</v>
      </c>
      <c r="G115" s="31">
        <f t="shared" ref="G115:G116" si="47">F115</f>
        <v>8100.6574359996011</v>
      </c>
      <c r="H115" s="33">
        <f t="shared" si="34"/>
        <v>8100.6574359996011</v>
      </c>
      <c r="I115" s="30"/>
      <c r="J115" s="86">
        <v>1</v>
      </c>
      <c r="K115" s="86">
        <v>1</v>
      </c>
      <c r="L115" s="86">
        <v>1</v>
      </c>
      <c r="M115" s="30"/>
      <c r="N115" s="89" t="str">
        <f t="shared" si="28"/>
        <v>DOCENTE</v>
      </c>
      <c r="O115" s="30"/>
      <c r="P115" s="92" t="s">
        <v>110</v>
      </c>
      <c r="Q115" s="30"/>
      <c r="R115" s="33">
        <f t="shared" si="29"/>
        <v>81006.574359996011</v>
      </c>
      <c r="S115" s="33">
        <f t="shared" si="30"/>
        <v>89107.231795995613</v>
      </c>
      <c r="T115" s="33">
        <f t="shared" si="31"/>
        <v>97207.889231995214</v>
      </c>
      <c r="U115" s="33"/>
      <c r="V115" s="98">
        <f t="shared" si="32"/>
        <v>988280.20719195134</v>
      </c>
      <c r="X115" s="119"/>
      <c r="Y115" s="120"/>
      <c r="AC115"/>
      <c r="AD115"/>
      <c r="AE115"/>
      <c r="AF115"/>
    </row>
    <row r="116" spans="1:32" ht="27" x14ac:dyDescent="0.25">
      <c r="A116" s="84" t="s">
        <v>109</v>
      </c>
      <c r="B116" s="29" t="s">
        <v>276</v>
      </c>
      <c r="C116" s="30"/>
      <c r="D116" s="30" t="s">
        <v>42</v>
      </c>
      <c r="E116" s="30"/>
      <c r="F116" s="31">
        <v>8100.6574359996011</v>
      </c>
      <c r="G116" s="31">
        <f t="shared" si="47"/>
        <v>8100.6574359996011</v>
      </c>
      <c r="H116" s="33">
        <f t="shared" si="34"/>
        <v>8100.6574359996011</v>
      </c>
      <c r="I116" s="30"/>
      <c r="J116" s="86">
        <v>1</v>
      </c>
      <c r="K116" s="86">
        <v>1</v>
      </c>
      <c r="L116" s="86">
        <v>1</v>
      </c>
      <c r="M116" s="30"/>
      <c r="N116" s="89" t="str">
        <f t="shared" si="28"/>
        <v>DOCENTE</v>
      </c>
      <c r="O116" s="30"/>
      <c r="P116" s="92" t="s">
        <v>110</v>
      </c>
      <c r="Q116" s="30"/>
      <c r="R116" s="33">
        <f t="shared" si="29"/>
        <v>81006.574359996011</v>
      </c>
      <c r="S116" s="33">
        <f t="shared" si="30"/>
        <v>89107.231795995613</v>
      </c>
      <c r="T116" s="33">
        <f t="shared" si="31"/>
        <v>97207.889231995214</v>
      </c>
      <c r="U116" s="33"/>
      <c r="V116" s="98">
        <f t="shared" si="32"/>
        <v>988280.20719195134</v>
      </c>
      <c r="X116" s="119"/>
      <c r="Y116" s="120"/>
      <c r="AC116"/>
      <c r="AD116"/>
      <c r="AE116"/>
      <c r="AF116"/>
    </row>
    <row r="117" spans="1:32" ht="27" x14ac:dyDescent="0.25">
      <c r="A117" s="84" t="s">
        <v>111</v>
      </c>
      <c r="B117" s="29" t="s">
        <v>276</v>
      </c>
      <c r="C117" s="30"/>
      <c r="D117" s="84" t="s">
        <v>40</v>
      </c>
      <c r="E117" s="30"/>
      <c r="F117" s="31">
        <v>12150.986153999402</v>
      </c>
      <c r="G117" s="31">
        <f>F117</f>
        <v>12150.986153999402</v>
      </c>
      <c r="H117" s="33">
        <f t="shared" si="34"/>
        <v>12150.986153999402</v>
      </c>
      <c r="I117" s="30"/>
      <c r="J117" s="86">
        <v>1</v>
      </c>
      <c r="K117" s="86">
        <v>1</v>
      </c>
      <c r="L117" s="86">
        <v>1</v>
      </c>
      <c r="M117" s="30"/>
      <c r="N117" s="89" t="str">
        <f t="shared" si="28"/>
        <v>RESPONSABLE DEL TBC</v>
      </c>
      <c r="O117" s="30"/>
      <c r="P117" s="92" t="s">
        <v>112</v>
      </c>
      <c r="Q117" s="30"/>
      <c r="R117" s="33">
        <f t="shared" si="29"/>
        <v>121509.86153999402</v>
      </c>
      <c r="S117" s="33">
        <f t="shared" si="30"/>
        <v>133660.84769399342</v>
      </c>
      <c r="T117" s="33">
        <f t="shared" si="31"/>
        <v>145811.83384799282</v>
      </c>
      <c r="U117" s="33"/>
      <c r="V117" s="98">
        <f t="shared" si="32"/>
        <v>1482420.3107879269</v>
      </c>
      <c r="X117" s="119"/>
      <c r="Y117" s="120"/>
      <c r="AC117"/>
      <c r="AD117"/>
      <c r="AE117"/>
      <c r="AF117"/>
    </row>
    <row r="118" spans="1:32" ht="27" x14ac:dyDescent="0.25">
      <c r="A118" s="84" t="s">
        <v>111</v>
      </c>
      <c r="B118" s="29" t="s">
        <v>276</v>
      </c>
      <c r="C118" s="30"/>
      <c r="D118" s="30" t="s">
        <v>42</v>
      </c>
      <c r="E118" s="30"/>
      <c r="F118" s="31">
        <v>8100.6574359996011</v>
      </c>
      <c r="G118" s="31">
        <f t="shared" ref="G118:G119" si="48">F118</f>
        <v>8100.6574359996011</v>
      </c>
      <c r="H118" s="33">
        <f t="shared" si="34"/>
        <v>8100.6574359996011</v>
      </c>
      <c r="I118" s="30"/>
      <c r="J118" s="86">
        <v>1</v>
      </c>
      <c r="K118" s="86">
        <v>1</v>
      </c>
      <c r="L118" s="86">
        <v>1</v>
      </c>
      <c r="M118" s="30"/>
      <c r="N118" s="89" t="str">
        <f t="shared" si="28"/>
        <v>DOCENTE</v>
      </c>
      <c r="O118" s="30"/>
      <c r="P118" s="92" t="s">
        <v>112</v>
      </c>
      <c r="Q118" s="30"/>
      <c r="R118" s="33">
        <f t="shared" si="29"/>
        <v>81006.574359996011</v>
      </c>
      <c r="S118" s="33">
        <f t="shared" si="30"/>
        <v>89107.231795995613</v>
      </c>
      <c r="T118" s="33">
        <f t="shared" si="31"/>
        <v>97207.889231995214</v>
      </c>
      <c r="U118" s="33"/>
      <c r="V118" s="98">
        <f t="shared" si="32"/>
        <v>988280.20719195134</v>
      </c>
      <c r="X118" s="119"/>
      <c r="Y118" s="120"/>
      <c r="AC118"/>
      <c r="AD118"/>
      <c r="AE118"/>
      <c r="AF118"/>
    </row>
    <row r="119" spans="1:32" ht="27" x14ac:dyDescent="0.25">
      <c r="A119" s="84" t="s">
        <v>111</v>
      </c>
      <c r="B119" s="29" t="s">
        <v>276</v>
      </c>
      <c r="C119" s="30"/>
      <c r="D119" s="30" t="s">
        <v>42</v>
      </c>
      <c r="E119" s="30"/>
      <c r="F119" s="31">
        <v>8100.6574359996011</v>
      </c>
      <c r="G119" s="31">
        <f t="shared" si="48"/>
        <v>8100.6574359996011</v>
      </c>
      <c r="H119" s="33">
        <f t="shared" si="34"/>
        <v>8100.6574359996011</v>
      </c>
      <c r="I119" s="30"/>
      <c r="J119" s="86">
        <v>1</v>
      </c>
      <c r="K119" s="86">
        <v>1</v>
      </c>
      <c r="L119" s="86">
        <v>1</v>
      </c>
      <c r="M119" s="30"/>
      <c r="N119" s="89" t="str">
        <f t="shared" si="28"/>
        <v>DOCENTE</v>
      </c>
      <c r="O119" s="30"/>
      <c r="P119" s="92" t="s">
        <v>112</v>
      </c>
      <c r="Q119" s="30"/>
      <c r="R119" s="33">
        <f t="shared" si="29"/>
        <v>81006.574359996011</v>
      </c>
      <c r="S119" s="33">
        <f t="shared" si="30"/>
        <v>89107.231795995613</v>
      </c>
      <c r="T119" s="33">
        <f t="shared" si="31"/>
        <v>97207.889231995214</v>
      </c>
      <c r="U119" s="33"/>
      <c r="V119" s="98">
        <f t="shared" si="32"/>
        <v>988280.20719195134</v>
      </c>
      <c r="X119" s="119"/>
      <c r="Y119" s="120"/>
      <c r="AC119"/>
      <c r="AD119"/>
      <c r="AE119"/>
      <c r="AF119"/>
    </row>
    <row r="120" spans="1:32" ht="27" x14ac:dyDescent="0.25">
      <c r="A120" s="84" t="s">
        <v>114</v>
      </c>
      <c r="B120" s="29" t="s">
        <v>276</v>
      </c>
      <c r="C120" s="30"/>
      <c r="D120" s="84" t="s">
        <v>40</v>
      </c>
      <c r="E120" s="30"/>
      <c r="F120" s="31">
        <v>12150.986153999402</v>
      </c>
      <c r="G120" s="31">
        <f>F120</f>
        <v>12150.986153999402</v>
      </c>
      <c r="H120" s="33">
        <f t="shared" si="34"/>
        <v>12150.986153999402</v>
      </c>
      <c r="I120" s="30"/>
      <c r="J120" s="86">
        <v>1</v>
      </c>
      <c r="K120" s="86">
        <v>1</v>
      </c>
      <c r="L120" s="86">
        <v>1</v>
      </c>
      <c r="M120" s="30"/>
      <c r="N120" s="89" t="str">
        <f t="shared" si="28"/>
        <v>RESPONSABLE DEL TBC</v>
      </c>
      <c r="O120" s="30"/>
      <c r="P120" s="92" t="s">
        <v>113</v>
      </c>
      <c r="Q120" s="30"/>
      <c r="R120" s="33">
        <f t="shared" si="29"/>
        <v>121509.86153999402</v>
      </c>
      <c r="S120" s="33">
        <f t="shared" si="30"/>
        <v>133660.84769399342</v>
      </c>
      <c r="T120" s="33">
        <f t="shared" si="31"/>
        <v>145811.83384799282</v>
      </c>
      <c r="U120" s="33"/>
      <c r="V120" s="98">
        <f t="shared" si="32"/>
        <v>1482420.3107879269</v>
      </c>
      <c r="X120" s="119"/>
      <c r="Y120" s="120"/>
      <c r="AC120"/>
      <c r="AD120"/>
      <c r="AE120"/>
      <c r="AF120"/>
    </row>
    <row r="121" spans="1:32" ht="27" x14ac:dyDescent="0.25">
      <c r="A121" s="84" t="s">
        <v>114</v>
      </c>
      <c r="B121" s="29" t="s">
        <v>276</v>
      </c>
      <c r="C121" s="30"/>
      <c r="D121" s="30" t="s">
        <v>42</v>
      </c>
      <c r="E121" s="30"/>
      <c r="F121" s="31">
        <v>8100.6574359996011</v>
      </c>
      <c r="G121" s="31">
        <f t="shared" ref="G121:G122" si="49">F121</f>
        <v>8100.6574359996011</v>
      </c>
      <c r="H121" s="33">
        <f t="shared" si="34"/>
        <v>8100.6574359996011</v>
      </c>
      <c r="I121" s="30"/>
      <c r="J121" s="86">
        <v>1</v>
      </c>
      <c r="K121" s="86">
        <v>1</v>
      </c>
      <c r="L121" s="86">
        <v>1</v>
      </c>
      <c r="M121" s="30"/>
      <c r="N121" s="89" t="str">
        <f t="shared" si="28"/>
        <v>DOCENTE</v>
      </c>
      <c r="O121" s="30"/>
      <c r="P121" s="92" t="s">
        <v>113</v>
      </c>
      <c r="Q121" s="30"/>
      <c r="R121" s="33">
        <f t="shared" si="29"/>
        <v>81006.574359996011</v>
      </c>
      <c r="S121" s="33">
        <f t="shared" si="30"/>
        <v>89107.231795995613</v>
      </c>
      <c r="T121" s="33">
        <f t="shared" si="31"/>
        <v>97207.889231995214</v>
      </c>
      <c r="U121" s="33"/>
      <c r="V121" s="98">
        <f t="shared" si="32"/>
        <v>988280.20719195134</v>
      </c>
      <c r="X121" s="119"/>
      <c r="Y121" s="120"/>
      <c r="AC121"/>
      <c r="AD121"/>
      <c r="AE121"/>
      <c r="AF121"/>
    </row>
    <row r="122" spans="1:32" ht="27" x14ac:dyDescent="0.25">
      <c r="A122" s="84" t="s">
        <v>114</v>
      </c>
      <c r="B122" s="29" t="s">
        <v>276</v>
      </c>
      <c r="C122" s="30"/>
      <c r="D122" s="30" t="s">
        <v>42</v>
      </c>
      <c r="E122" s="30"/>
      <c r="F122" s="31">
        <v>8100.6574359996011</v>
      </c>
      <c r="G122" s="31">
        <f t="shared" si="49"/>
        <v>8100.6574359996011</v>
      </c>
      <c r="H122" s="33">
        <f t="shared" si="34"/>
        <v>8100.6574359996011</v>
      </c>
      <c r="I122" s="30"/>
      <c r="J122" s="86">
        <v>1</v>
      </c>
      <c r="K122" s="86">
        <v>1</v>
      </c>
      <c r="L122" s="86">
        <v>1</v>
      </c>
      <c r="M122" s="30"/>
      <c r="N122" s="89" t="str">
        <f t="shared" si="28"/>
        <v>DOCENTE</v>
      </c>
      <c r="O122" s="30"/>
      <c r="P122" s="92" t="s">
        <v>113</v>
      </c>
      <c r="Q122" s="30"/>
      <c r="R122" s="33">
        <f t="shared" si="29"/>
        <v>81006.574359996011</v>
      </c>
      <c r="S122" s="33">
        <f t="shared" si="30"/>
        <v>89107.231795995613</v>
      </c>
      <c r="T122" s="33">
        <f t="shared" si="31"/>
        <v>97207.889231995214</v>
      </c>
      <c r="U122" s="33"/>
      <c r="V122" s="98">
        <f t="shared" si="32"/>
        <v>988280.20719195134</v>
      </c>
      <c r="X122" s="119"/>
      <c r="Y122" s="120"/>
      <c r="AC122"/>
      <c r="AD122"/>
      <c r="AE122"/>
      <c r="AF122"/>
    </row>
    <row r="123" spans="1:32" ht="27" x14ac:dyDescent="0.25">
      <c r="A123" s="84" t="s">
        <v>115</v>
      </c>
      <c r="B123" s="29" t="s">
        <v>276</v>
      </c>
      <c r="C123" s="30"/>
      <c r="D123" s="84" t="s">
        <v>40</v>
      </c>
      <c r="E123" s="30"/>
      <c r="F123" s="31">
        <v>12150.986153999402</v>
      </c>
      <c r="G123" s="31">
        <f>F123</f>
        <v>12150.986153999402</v>
      </c>
      <c r="H123" s="33">
        <f t="shared" si="34"/>
        <v>12150.986153999402</v>
      </c>
      <c r="I123" s="30"/>
      <c r="J123" s="86">
        <v>1</v>
      </c>
      <c r="K123" s="86">
        <v>1</v>
      </c>
      <c r="L123" s="86">
        <v>1</v>
      </c>
      <c r="M123" s="30"/>
      <c r="N123" s="89" t="str">
        <f t="shared" si="28"/>
        <v>RESPONSABLE DEL TBC</v>
      </c>
      <c r="O123" s="30"/>
      <c r="P123" s="92" t="s">
        <v>116</v>
      </c>
      <c r="Q123" s="30"/>
      <c r="R123" s="33">
        <f t="shared" si="29"/>
        <v>121509.86153999402</v>
      </c>
      <c r="S123" s="33">
        <f t="shared" si="30"/>
        <v>133660.84769399342</v>
      </c>
      <c r="T123" s="33">
        <f t="shared" si="31"/>
        <v>145811.83384799282</v>
      </c>
      <c r="U123" s="33"/>
      <c r="V123" s="98">
        <f t="shared" si="32"/>
        <v>1482420.3107879269</v>
      </c>
      <c r="X123" s="119"/>
      <c r="Y123" s="120"/>
      <c r="AC123"/>
      <c r="AD123"/>
      <c r="AE123"/>
      <c r="AF123"/>
    </row>
    <row r="124" spans="1:32" ht="27" x14ac:dyDescent="0.25">
      <c r="A124" s="84" t="s">
        <v>115</v>
      </c>
      <c r="B124" s="29" t="s">
        <v>276</v>
      </c>
      <c r="C124" s="30"/>
      <c r="D124" s="30" t="s">
        <v>42</v>
      </c>
      <c r="E124" s="30"/>
      <c r="F124" s="31">
        <v>8100.6574359996011</v>
      </c>
      <c r="G124" s="31">
        <f t="shared" ref="G124:G125" si="50">F124</f>
        <v>8100.6574359996011</v>
      </c>
      <c r="H124" s="33">
        <f t="shared" si="34"/>
        <v>8100.6574359996011</v>
      </c>
      <c r="I124" s="30"/>
      <c r="J124" s="86">
        <v>1</v>
      </c>
      <c r="K124" s="86">
        <v>1</v>
      </c>
      <c r="L124" s="86">
        <v>1</v>
      </c>
      <c r="M124" s="30"/>
      <c r="N124" s="89" t="str">
        <f t="shared" si="28"/>
        <v>DOCENTE</v>
      </c>
      <c r="O124" s="30"/>
      <c r="P124" s="92" t="s">
        <v>116</v>
      </c>
      <c r="Q124" s="30"/>
      <c r="R124" s="33">
        <f t="shared" si="29"/>
        <v>81006.574359996011</v>
      </c>
      <c r="S124" s="33">
        <f t="shared" si="30"/>
        <v>89107.231795995613</v>
      </c>
      <c r="T124" s="33">
        <f t="shared" si="31"/>
        <v>97207.889231995214</v>
      </c>
      <c r="U124" s="33"/>
      <c r="V124" s="98">
        <f t="shared" si="32"/>
        <v>988280.20719195134</v>
      </c>
      <c r="X124" s="119"/>
      <c r="Y124" s="120"/>
      <c r="AC124"/>
      <c r="AD124"/>
      <c r="AE124"/>
      <c r="AF124"/>
    </row>
    <row r="125" spans="1:32" ht="27" x14ac:dyDescent="0.25">
      <c r="A125" s="84" t="s">
        <v>115</v>
      </c>
      <c r="B125" s="29" t="s">
        <v>276</v>
      </c>
      <c r="C125" s="30"/>
      <c r="D125" s="30" t="s">
        <v>42</v>
      </c>
      <c r="E125" s="30"/>
      <c r="F125" s="31">
        <v>8100.6574359996011</v>
      </c>
      <c r="G125" s="31">
        <f t="shared" si="50"/>
        <v>8100.6574359996011</v>
      </c>
      <c r="H125" s="33">
        <f t="shared" si="34"/>
        <v>8100.6574359996011</v>
      </c>
      <c r="I125" s="30"/>
      <c r="J125" s="86">
        <v>1</v>
      </c>
      <c r="K125" s="86">
        <v>1</v>
      </c>
      <c r="L125" s="86">
        <v>1</v>
      </c>
      <c r="M125" s="30"/>
      <c r="N125" s="89" t="str">
        <f t="shared" si="28"/>
        <v>DOCENTE</v>
      </c>
      <c r="O125" s="30"/>
      <c r="P125" s="92" t="s">
        <v>116</v>
      </c>
      <c r="Q125" s="30"/>
      <c r="R125" s="33">
        <f t="shared" si="29"/>
        <v>81006.574359996011</v>
      </c>
      <c r="S125" s="33">
        <f t="shared" si="30"/>
        <v>89107.231795995613</v>
      </c>
      <c r="T125" s="33">
        <f t="shared" si="31"/>
        <v>97207.889231995214</v>
      </c>
      <c r="U125" s="33"/>
      <c r="V125" s="98">
        <f t="shared" si="32"/>
        <v>988280.20719195134</v>
      </c>
      <c r="X125" s="119"/>
      <c r="Y125" s="120"/>
      <c r="AC125"/>
      <c r="AD125"/>
      <c r="AE125"/>
      <c r="AF125"/>
    </row>
    <row r="126" spans="1:32" ht="27" x14ac:dyDescent="0.25">
      <c r="A126" s="84" t="s">
        <v>117</v>
      </c>
      <c r="B126" s="29" t="s">
        <v>276</v>
      </c>
      <c r="C126" s="30"/>
      <c r="D126" s="84" t="s">
        <v>40</v>
      </c>
      <c r="E126" s="30"/>
      <c r="F126" s="31">
        <v>12150.986153999402</v>
      </c>
      <c r="G126" s="31">
        <f>F126</f>
        <v>12150.986153999402</v>
      </c>
      <c r="H126" s="33">
        <f t="shared" si="34"/>
        <v>12150.986153999402</v>
      </c>
      <c r="I126" s="30"/>
      <c r="J126" s="86">
        <v>1</v>
      </c>
      <c r="K126" s="86">
        <v>1</v>
      </c>
      <c r="L126" s="86">
        <v>1</v>
      </c>
      <c r="M126" s="30"/>
      <c r="N126" s="89" t="str">
        <f t="shared" si="28"/>
        <v>RESPONSABLE DEL TBC</v>
      </c>
      <c r="O126" s="30"/>
      <c r="P126" s="92" t="s">
        <v>118</v>
      </c>
      <c r="Q126" s="30"/>
      <c r="R126" s="33">
        <f t="shared" si="29"/>
        <v>121509.86153999402</v>
      </c>
      <c r="S126" s="33">
        <f t="shared" si="30"/>
        <v>133660.84769399342</v>
      </c>
      <c r="T126" s="33">
        <f t="shared" si="31"/>
        <v>145811.83384799282</v>
      </c>
      <c r="U126" s="33"/>
      <c r="V126" s="98">
        <f t="shared" si="32"/>
        <v>1482420.3107879269</v>
      </c>
      <c r="X126" s="119"/>
      <c r="Y126" s="120"/>
      <c r="AC126"/>
      <c r="AD126"/>
      <c r="AE126"/>
      <c r="AF126"/>
    </row>
    <row r="127" spans="1:32" ht="27" x14ac:dyDescent="0.25">
      <c r="A127" s="84" t="s">
        <v>117</v>
      </c>
      <c r="B127" s="29" t="s">
        <v>276</v>
      </c>
      <c r="C127" s="30"/>
      <c r="D127" s="30" t="s">
        <v>42</v>
      </c>
      <c r="E127" s="30"/>
      <c r="F127" s="31">
        <v>8100.6574359996011</v>
      </c>
      <c r="G127" s="31">
        <f t="shared" ref="G127:G128" si="51">F127</f>
        <v>8100.6574359996011</v>
      </c>
      <c r="H127" s="33">
        <f t="shared" si="34"/>
        <v>8100.6574359996011</v>
      </c>
      <c r="I127" s="30"/>
      <c r="J127" s="86">
        <v>1</v>
      </c>
      <c r="K127" s="86">
        <v>1</v>
      </c>
      <c r="L127" s="86">
        <v>1</v>
      </c>
      <c r="M127" s="30"/>
      <c r="N127" s="89" t="str">
        <f t="shared" si="28"/>
        <v>DOCENTE</v>
      </c>
      <c r="O127" s="30"/>
      <c r="P127" s="92" t="s">
        <v>118</v>
      </c>
      <c r="Q127" s="30"/>
      <c r="R127" s="33">
        <f t="shared" si="29"/>
        <v>81006.574359996011</v>
      </c>
      <c r="S127" s="33">
        <f t="shared" si="30"/>
        <v>89107.231795995613</v>
      </c>
      <c r="T127" s="33">
        <f t="shared" si="31"/>
        <v>97207.889231995214</v>
      </c>
      <c r="U127" s="33"/>
      <c r="V127" s="98">
        <f t="shared" si="32"/>
        <v>988280.20719195134</v>
      </c>
      <c r="X127" s="119"/>
      <c r="Y127" s="120"/>
      <c r="AC127"/>
      <c r="AD127"/>
      <c r="AE127"/>
      <c r="AF127"/>
    </row>
    <row r="128" spans="1:32" ht="27" x14ac:dyDescent="0.25">
      <c r="A128" s="84" t="s">
        <v>117</v>
      </c>
      <c r="B128" s="29" t="s">
        <v>276</v>
      </c>
      <c r="C128" s="30"/>
      <c r="D128" s="30" t="s">
        <v>42</v>
      </c>
      <c r="E128" s="30"/>
      <c r="F128" s="31">
        <v>8100.6574359996011</v>
      </c>
      <c r="G128" s="31">
        <f t="shared" si="51"/>
        <v>8100.6574359996011</v>
      </c>
      <c r="H128" s="33">
        <f t="shared" si="34"/>
        <v>8100.6574359996011</v>
      </c>
      <c r="I128" s="30"/>
      <c r="J128" s="86">
        <v>1</v>
      </c>
      <c r="K128" s="86">
        <v>1</v>
      </c>
      <c r="L128" s="86">
        <v>1</v>
      </c>
      <c r="M128" s="30"/>
      <c r="N128" s="89" t="str">
        <f t="shared" si="28"/>
        <v>DOCENTE</v>
      </c>
      <c r="O128" s="30"/>
      <c r="P128" s="92" t="s">
        <v>118</v>
      </c>
      <c r="Q128" s="30"/>
      <c r="R128" s="33">
        <f t="shared" si="29"/>
        <v>81006.574359996011</v>
      </c>
      <c r="S128" s="33">
        <f t="shared" si="30"/>
        <v>89107.231795995613</v>
      </c>
      <c r="T128" s="33">
        <f t="shared" si="31"/>
        <v>97207.889231995214</v>
      </c>
      <c r="U128" s="33"/>
      <c r="V128" s="98">
        <f t="shared" si="32"/>
        <v>988280.20719195134</v>
      </c>
      <c r="X128" s="119"/>
      <c r="Y128" s="120"/>
      <c r="AC128"/>
      <c r="AD128"/>
      <c r="AE128"/>
      <c r="AF128"/>
    </row>
    <row r="129" spans="1:32" ht="27" x14ac:dyDescent="0.25">
      <c r="A129" s="84" t="s">
        <v>119</v>
      </c>
      <c r="B129" s="29" t="s">
        <v>276</v>
      </c>
      <c r="C129" s="30"/>
      <c r="D129" s="84" t="s">
        <v>40</v>
      </c>
      <c r="E129" s="30"/>
      <c r="F129" s="31">
        <v>12150.986153999402</v>
      </c>
      <c r="G129" s="31">
        <f>F129</f>
        <v>12150.986153999402</v>
      </c>
      <c r="H129" s="33">
        <f t="shared" si="34"/>
        <v>12150.986153999402</v>
      </c>
      <c r="I129" s="30"/>
      <c r="J129" s="86">
        <v>1</v>
      </c>
      <c r="K129" s="86">
        <v>1</v>
      </c>
      <c r="L129" s="86">
        <v>1</v>
      </c>
      <c r="M129" s="30"/>
      <c r="N129" s="89" t="str">
        <f t="shared" si="28"/>
        <v>RESPONSABLE DEL TBC</v>
      </c>
      <c r="O129" s="30"/>
      <c r="P129" s="92" t="s">
        <v>120</v>
      </c>
      <c r="Q129" s="30"/>
      <c r="R129" s="33">
        <f t="shared" si="29"/>
        <v>121509.86153999402</v>
      </c>
      <c r="S129" s="33">
        <f t="shared" si="30"/>
        <v>133660.84769399342</v>
      </c>
      <c r="T129" s="33">
        <f t="shared" si="31"/>
        <v>145811.83384799282</v>
      </c>
      <c r="U129" s="33"/>
      <c r="V129" s="98">
        <f t="shared" si="32"/>
        <v>1482420.3107879269</v>
      </c>
      <c r="X129" s="119"/>
      <c r="Y129" s="120"/>
      <c r="AC129"/>
      <c r="AD129"/>
      <c r="AE129"/>
      <c r="AF129"/>
    </row>
    <row r="130" spans="1:32" ht="27" x14ac:dyDescent="0.25">
      <c r="A130" s="84" t="s">
        <v>119</v>
      </c>
      <c r="B130" s="29" t="s">
        <v>276</v>
      </c>
      <c r="C130" s="30"/>
      <c r="D130" s="30" t="s">
        <v>42</v>
      </c>
      <c r="E130" s="30"/>
      <c r="F130" s="31">
        <v>8100.6574359996011</v>
      </c>
      <c r="G130" s="31">
        <f t="shared" ref="G130:G131" si="52">F130</f>
        <v>8100.6574359996011</v>
      </c>
      <c r="H130" s="33">
        <f t="shared" si="34"/>
        <v>8100.6574359996011</v>
      </c>
      <c r="I130" s="30"/>
      <c r="J130" s="86">
        <v>1</v>
      </c>
      <c r="K130" s="86">
        <v>1</v>
      </c>
      <c r="L130" s="86">
        <v>1</v>
      </c>
      <c r="M130" s="30"/>
      <c r="N130" s="89" t="str">
        <f t="shared" si="28"/>
        <v>DOCENTE</v>
      </c>
      <c r="O130" s="30"/>
      <c r="P130" s="92" t="s">
        <v>120</v>
      </c>
      <c r="Q130" s="30"/>
      <c r="R130" s="33">
        <f t="shared" si="29"/>
        <v>81006.574359996011</v>
      </c>
      <c r="S130" s="33">
        <f t="shared" si="30"/>
        <v>89107.231795995613</v>
      </c>
      <c r="T130" s="33">
        <f t="shared" si="31"/>
        <v>97207.889231995214</v>
      </c>
      <c r="U130" s="33"/>
      <c r="V130" s="98">
        <f t="shared" si="32"/>
        <v>988280.20719195134</v>
      </c>
      <c r="X130" s="119"/>
      <c r="Y130" s="120"/>
      <c r="AC130"/>
      <c r="AD130"/>
      <c r="AE130"/>
      <c r="AF130"/>
    </row>
    <row r="131" spans="1:32" ht="27" x14ac:dyDescent="0.25">
      <c r="A131" s="84" t="s">
        <v>119</v>
      </c>
      <c r="B131" s="29" t="s">
        <v>276</v>
      </c>
      <c r="C131" s="30"/>
      <c r="D131" s="30" t="s">
        <v>42</v>
      </c>
      <c r="E131" s="30"/>
      <c r="F131" s="31">
        <v>8100.6574359996011</v>
      </c>
      <c r="G131" s="31">
        <f t="shared" si="52"/>
        <v>8100.6574359996011</v>
      </c>
      <c r="H131" s="33">
        <f t="shared" si="34"/>
        <v>8100.6574359996011</v>
      </c>
      <c r="I131" s="30"/>
      <c r="J131" s="86">
        <v>1</v>
      </c>
      <c r="K131" s="86">
        <v>1</v>
      </c>
      <c r="L131" s="86">
        <v>1</v>
      </c>
      <c r="M131" s="30"/>
      <c r="N131" s="89" t="str">
        <f t="shared" si="28"/>
        <v>DOCENTE</v>
      </c>
      <c r="O131" s="30"/>
      <c r="P131" s="92" t="s">
        <v>120</v>
      </c>
      <c r="Q131" s="30"/>
      <c r="R131" s="33">
        <f t="shared" si="29"/>
        <v>81006.574359996011</v>
      </c>
      <c r="S131" s="33">
        <f t="shared" si="30"/>
        <v>89107.231795995613</v>
      </c>
      <c r="T131" s="33">
        <f t="shared" si="31"/>
        <v>97207.889231995214</v>
      </c>
      <c r="U131" s="33"/>
      <c r="V131" s="98">
        <f t="shared" si="32"/>
        <v>988280.20719195134</v>
      </c>
      <c r="X131" s="119"/>
      <c r="Y131" s="120"/>
      <c r="AC131"/>
      <c r="AD131"/>
      <c r="AE131"/>
      <c r="AF131"/>
    </row>
    <row r="132" spans="1:32" ht="27" x14ac:dyDescent="0.25">
      <c r="A132" s="84" t="s">
        <v>121</v>
      </c>
      <c r="B132" s="29" t="s">
        <v>276</v>
      </c>
      <c r="C132" s="30"/>
      <c r="D132" s="84" t="s">
        <v>40</v>
      </c>
      <c r="E132" s="30"/>
      <c r="F132" s="31">
        <v>12150.986153999402</v>
      </c>
      <c r="G132" s="31">
        <f>F132</f>
        <v>12150.986153999402</v>
      </c>
      <c r="H132" s="33">
        <f t="shared" si="34"/>
        <v>12150.986153999402</v>
      </c>
      <c r="I132" s="30"/>
      <c r="J132" s="86">
        <v>1</v>
      </c>
      <c r="K132" s="86">
        <v>1</v>
      </c>
      <c r="L132" s="86">
        <v>1</v>
      </c>
      <c r="M132" s="30"/>
      <c r="N132" s="89" t="str">
        <f t="shared" si="28"/>
        <v>RESPONSABLE DEL TBC</v>
      </c>
      <c r="O132" s="30"/>
      <c r="P132" s="92" t="s">
        <v>122</v>
      </c>
      <c r="Q132" s="30"/>
      <c r="R132" s="33">
        <f t="shared" si="29"/>
        <v>121509.86153999402</v>
      </c>
      <c r="S132" s="33">
        <f t="shared" si="30"/>
        <v>133660.84769399342</v>
      </c>
      <c r="T132" s="33">
        <f t="shared" si="31"/>
        <v>145811.83384799282</v>
      </c>
      <c r="U132" s="33"/>
      <c r="V132" s="98">
        <f t="shared" si="32"/>
        <v>1482420.3107879269</v>
      </c>
      <c r="X132" s="119"/>
      <c r="Y132" s="120"/>
      <c r="AC132"/>
      <c r="AD132"/>
      <c r="AE132"/>
      <c r="AF132"/>
    </row>
    <row r="133" spans="1:32" ht="27" x14ac:dyDescent="0.25">
      <c r="A133" s="84" t="s">
        <v>121</v>
      </c>
      <c r="B133" s="29" t="s">
        <v>276</v>
      </c>
      <c r="C133" s="30"/>
      <c r="D133" s="30" t="s">
        <v>42</v>
      </c>
      <c r="E133" s="30"/>
      <c r="F133" s="31">
        <v>8100.6574359996011</v>
      </c>
      <c r="G133" s="31">
        <f t="shared" ref="G133:G134" si="53">F133</f>
        <v>8100.6574359996011</v>
      </c>
      <c r="H133" s="33">
        <f t="shared" si="34"/>
        <v>8100.6574359996011</v>
      </c>
      <c r="I133" s="30"/>
      <c r="J133" s="86">
        <v>1</v>
      </c>
      <c r="K133" s="86">
        <v>1</v>
      </c>
      <c r="L133" s="86">
        <v>1</v>
      </c>
      <c r="M133" s="30"/>
      <c r="N133" s="89" t="str">
        <f t="shared" si="28"/>
        <v>DOCENTE</v>
      </c>
      <c r="O133" s="30"/>
      <c r="P133" s="92" t="s">
        <v>122</v>
      </c>
      <c r="Q133" s="30"/>
      <c r="R133" s="33">
        <f t="shared" si="29"/>
        <v>81006.574359996011</v>
      </c>
      <c r="S133" s="33">
        <f t="shared" si="30"/>
        <v>89107.231795995613</v>
      </c>
      <c r="T133" s="33">
        <f t="shared" si="31"/>
        <v>97207.889231995214</v>
      </c>
      <c r="U133" s="33"/>
      <c r="V133" s="98">
        <f t="shared" si="32"/>
        <v>988280.20719195134</v>
      </c>
      <c r="X133" s="119"/>
      <c r="Y133" s="120"/>
      <c r="AC133"/>
      <c r="AD133"/>
      <c r="AE133"/>
      <c r="AF133"/>
    </row>
    <row r="134" spans="1:32" ht="27" x14ac:dyDescent="0.25">
      <c r="A134" s="84" t="s">
        <v>121</v>
      </c>
      <c r="B134" s="29" t="s">
        <v>276</v>
      </c>
      <c r="C134" s="30"/>
      <c r="D134" s="30" t="s">
        <v>42</v>
      </c>
      <c r="E134" s="30"/>
      <c r="F134" s="31">
        <v>8100.6574359996011</v>
      </c>
      <c r="G134" s="31">
        <f t="shared" si="53"/>
        <v>8100.6574359996011</v>
      </c>
      <c r="H134" s="33">
        <f t="shared" si="34"/>
        <v>8100.6574359996011</v>
      </c>
      <c r="I134" s="30"/>
      <c r="J134" s="86">
        <v>1</v>
      </c>
      <c r="K134" s="86">
        <v>1</v>
      </c>
      <c r="L134" s="86">
        <v>1</v>
      </c>
      <c r="M134" s="30"/>
      <c r="N134" s="89" t="str">
        <f t="shared" si="28"/>
        <v>DOCENTE</v>
      </c>
      <c r="O134" s="30"/>
      <c r="P134" s="92" t="s">
        <v>122</v>
      </c>
      <c r="Q134" s="30"/>
      <c r="R134" s="33">
        <f t="shared" si="29"/>
        <v>81006.574359996011</v>
      </c>
      <c r="S134" s="33">
        <f t="shared" si="30"/>
        <v>89107.231795995613</v>
      </c>
      <c r="T134" s="33">
        <f t="shared" si="31"/>
        <v>97207.889231995214</v>
      </c>
      <c r="U134" s="33"/>
      <c r="V134" s="98">
        <f t="shared" si="32"/>
        <v>988280.20719195134</v>
      </c>
      <c r="X134" s="119"/>
      <c r="Y134" s="120"/>
      <c r="AC134"/>
      <c r="AD134"/>
      <c r="AE134"/>
      <c r="AF134"/>
    </row>
    <row r="135" spans="1:32" ht="40.5" x14ac:dyDescent="0.25">
      <c r="A135" s="84" t="s">
        <v>123</v>
      </c>
      <c r="B135" s="29" t="s">
        <v>276</v>
      </c>
      <c r="C135" s="30"/>
      <c r="D135" s="84" t="s">
        <v>40</v>
      </c>
      <c r="E135" s="30"/>
      <c r="F135" s="31">
        <v>12150.986153999402</v>
      </c>
      <c r="G135" s="31">
        <f>F135</f>
        <v>12150.986153999402</v>
      </c>
      <c r="H135" s="33">
        <f t="shared" si="34"/>
        <v>12150.986153999402</v>
      </c>
      <c r="I135" s="30"/>
      <c r="J135" s="86">
        <v>1</v>
      </c>
      <c r="K135" s="86">
        <v>1</v>
      </c>
      <c r="L135" s="86">
        <v>1</v>
      </c>
      <c r="M135" s="30"/>
      <c r="N135" s="89" t="str">
        <f t="shared" si="28"/>
        <v>RESPONSABLE DEL TBC</v>
      </c>
      <c r="O135" s="30"/>
      <c r="P135" s="92" t="s">
        <v>124</v>
      </c>
      <c r="Q135" s="30"/>
      <c r="R135" s="33">
        <f t="shared" si="29"/>
        <v>121509.86153999402</v>
      </c>
      <c r="S135" s="33">
        <f t="shared" si="30"/>
        <v>133660.84769399342</v>
      </c>
      <c r="T135" s="33">
        <f t="shared" si="31"/>
        <v>145811.83384799282</v>
      </c>
      <c r="U135" s="33"/>
      <c r="V135" s="98">
        <f t="shared" si="32"/>
        <v>1482420.3107879269</v>
      </c>
      <c r="X135" s="119"/>
      <c r="Y135" s="120"/>
      <c r="Z135"/>
      <c r="AC135"/>
      <c r="AD135"/>
      <c r="AE135"/>
      <c r="AF135"/>
    </row>
    <row r="136" spans="1:32" ht="40.5" x14ac:dyDescent="0.25">
      <c r="A136" s="84" t="s">
        <v>123</v>
      </c>
      <c r="B136" s="29" t="s">
        <v>276</v>
      </c>
      <c r="C136" s="30"/>
      <c r="D136" s="30" t="s">
        <v>42</v>
      </c>
      <c r="E136" s="30"/>
      <c r="F136" s="31">
        <v>8100.6574359996011</v>
      </c>
      <c r="G136" s="31">
        <f t="shared" ref="G136:G137" si="54">F136</f>
        <v>8100.6574359996011</v>
      </c>
      <c r="H136" s="33">
        <f t="shared" si="34"/>
        <v>8100.6574359996011</v>
      </c>
      <c r="I136" s="30"/>
      <c r="J136" s="86">
        <v>1</v>
      </c>
      <c r="K136" s="86">
        <v>1</v>
      </c>
      <c r="L136" s="86">
        <v>1</v>
      </c>
      <c r="M136" s="30"/>
      <c r="N136" s="89" t="str">
        <f t="shared" si="28"/>
        <v>DOCENTE</v>
      </c>
      <c r="O136" s="30"/>
      <c r="P136" s="92" t="s">
        <v>124</v>
      </c>
      <c r="Q136" s="30"/>
      <c r="R136" s="33">
        <f t="shared" si="29"/>
        <v>81006.574359996011</v>
      </c>
      <c r="S136" s="33">
        <f t="shared" si="30"/>
        <v>89107.231795995613</v>
      </c>
      <c r="T136" s="33">
        <f t="shared" si="31"/>
        <v>97207.889231995214</v>
      </c>
      <c r="U136" s="33"/>
      <c r="V136" s="98">
        <f t="shared" si="32"/>
        <v>988280.20719195134</v>
      </c>
      <c r="X136" s="119"/>
      <c r="Y136" s="120"/>
      <c r="AC136"/>
      <c r="AD136"/>
      <c r="AE136"/>
      <c r="AF136"/>
    </row>
    <row r="137" spans="1:32" ht="40.5" x14ac:dyDescent="0.25">
      <c r="A137" s="84" t="s">
        <v>123</v>
      </c>
      <c r="B137" s="29" t="s">
        <v>276</v>
      </c>
      <c r="C137" s="30"/>
      <c r="D137" s="30" t="s">
        <v>42</v>
      </c>
      <c r="E137" s="30"/>
      <c r="F137" s="31">
        <v>8100.6574359996011</v>
      </c>
      <c r="G137" s="31">
        <f t="shared" si="54"/>
        <v>8100.6574359996011</v>
      </c>
      <c r="H137" s="33">
        <f t="shared" si="34"/>
        <v>8100.6574359996011</v>
      </c>
      <c r="I137" s="30"/>
      <c r="J137" s="86">
        <v>1</v>
      </c>
      <c r="K137" s="86">
        <v>1</v>
      </c>
      <c r="L137" s="86">
        <v>1</v>
      </c>
      <c r="M137" s="30"/>
      <c r="N137" s="89" t="str">
        <f t="shared" si="28"/>
        <v>DOCENTE</v>
      </c>
      <c r="O137" s="30"/>
      <c r="P137" s="92" t="s">
        <v>124</v>
      </c>
      <c r="Q137" s="30"/>
      <c r="R137" s="33">
        <f t="shared" si="29"/>
        <v>81006.574359996011</v>
      </c>
      <c r="S137" s="33">
        <f t="shared" si="30"/>
        <v>89107.231795995613</v>
      </c>
      <c r="T137" s="33">
        <f t="shared" si="31"/>
        <v>97207.889231995214</v>
      </c>
      <c r="U137" s="33"/>
      <c r="V137" s="98">
        <f t="shared" si="32"/>
        <v>988280.20719195134</v>
      </c>
      <c r="X137" s="119"/>
      <c r="Y137" s="120"/>
      <c r="AC137"/>
      <c r="AD137"/>
      <c r="AE137"/>
      <c r="AF137"/>
    </row>
    <row r="138" spans="1:32" ht="13.5" x14ac:dyDescent="0.25">
      <c r="A138" s="30"/>
      <c r="B138" s="29"/>
      <c r="C138" s="30"/>
      <c r="D138" s="65" t="s">
        <v>32</v>
      </c>
      <c r="E138" s="65"/>
      <c r="F138" s="66">
        <f>SUM(F12:F137)</f>
        <v>1199215.1707122223</v>
      </c>
      <c r="G138" s="66">
        <f>SUM(G12:G137)</f>
        <v>1199215.1707122223</v>
      </c>
      <c r="H138" s="66">
        <f>SUM(H12:H137)</f>
        <v>1199215.1707122223</v>
      </c>
      <c r="I138" s="30"/>
      <c r="J138" s="86"/>
      <c r="K138" s="86"/>
      <c r="L138" s="86"/>
      <c r="M138" s="30"/>
      <c r="N138" s="35"/>
      <c r="O138" s="30"/>
      <c r="P138" s="32"/>
      <c r="Q138" s="30"/>
      <c r="R138" s="34">
        <f t="shared" si="29"/>
        <v>11992151.707122223</v>
      </c>
      <c r="S138" s="34">
        <f>SUM(S12:S137)</f>
        <v>13191366.87783446</v>
      </c>
      <c r="T138" s="34">
        <f>SUM(T12:T137)</f>
        <v>14390582.04854664</v>
      </c>
      <c r="U138" s="34"/>
      <c r="V138" s="34">
        <f>SUM(V12:V137)</f>
        <v>146304250.82689083</v>
      </c>
      <c r="X138" s="131"/>
      <c r="Y138" s="14"/>
      <c r="Z138" s="158"/>
      <c r="AC138"/>
      <c r="AD138"/>
      <c r="AE138"/>
      <c r="AF138"/>
    </row>
    <row r="139" spans="1:32" ht="13.5" x14ac:dyDescent="0.25">
      <c r="A139" s="67" t="s">
        <v>219</v>
      </c>
      <c r="S139" s="255" t="s">
        <v>307</v>
      </c>
      <c r="T139" s="34">
        <v>-305385.03000000003</v>
      </c>
      <c r="V139" s="130"/>
      <c r="X139"/>
      <c r="Y139"/>
      <c r="Z139"/>
    </row>
    <row r="140" spans="1:32" x14ac:dyDescent="0.2">
      <c r="P140" s="116"/>
      <c r="S140" s="254" t="s">
        <v>32</v>
      </c>
      <c r="T140" s="152">
        <f>+T138+T139</f>
        <v>14085197.018546641</v>
      </c>
      <c r="X140" s="120"/>
      <c r="Y140" s="6"/>
      <c r="Z140" s="120"/>
    </row>
    <row r="141" spans="1:32" ht="15" x14ac:dyDescent="0.2">
      <c r="A141" s="194" t="s">
        <v>33</v>
      </c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  <c r="T141" s="195"/>
      <c r="U141" s="195"/>
      <c r="V141" s="120"/>
      <c r="X141" s="131"/>
    </row>
    <row r="142" spans="1:32" ht="13.5" thickBot="1" x14ac:dyDescent="0.25">
      <c r="V142" s="6"/>
      <c r="X142" s="120"/>
    </row>
    <row r="143" spans="1:32" ht="24.75" customHeight="1" thickBot="1" x14ac:dyDescent="0.25">
      <c r="A143" s="191" t="s">
        <v>299</v>
      </c>
      <c r="B143" s="192"/>
      <c r="C143" s="192"/>
      <c r="D143" s="192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3"/>
    </row>
    <row r="144" spans="1:32" x14ac:dyDescent="0.2">
      <c r="X144" s="157"/>
    </row>
    <row r="145" spans="1:32" ht="14.25" x14ac:dyDescent="0.2">
      <c r="A145" s="169" t="s">
        <v>34</v>
      </c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X145"/>
      <c r="Y145"/>
    </row>
    <row r="146" spans="1:32" x14ac:dyDescent="0.2">
      <c r="X146" s="120"/>
      <c r="Y146" s="119"/>
    </row>
    <row r="147" spans="1:32" x14ac:dyDescent="0.2">
      <c r="Y147"/>
    </row>
    <row r="148" spans="1:32" ht="15" x14ac:dyDescent="0.25">
      <c r="B148" s="68"/>
      <c r="F148" s="68"/>
      <c r="G148" s="68"/>
      <c r="H148" s="68"/>
      <c r="I148" s="68"/>
      <c r="J148" s="68"/>
      <c r="P148" s="91"/>
      <c r="Y148" s="119"/>
      <c r="Z148" s="120"/>
    </row>
    <row r="149" spans="1:32" x14ac:dyDescent="0.2">
      <c r="A149" s="137" t="s">
        <v>252</v>
      </c>
      <c r="D149" s="64"/>
      <c r="I149" s="82" t="s">
        <v>254</v>
      </c>
      <c r="K149"/>
      <c r="L149"/>
      <c r="N149"/>
      <c r="S149" s="136" t="s">
        <v>248</v>
      </c>
      <c r="W149"/>
      <c r="X149"/>
      <c r="Y149"/>
      <c r="Z149"/>
      <c r="AB149"/>
      <c r="AC149"/>
      <c r="AD149"/>
      <c r="AE149"/>
      <c r="AF149"/>
    </row>
    <row r="150" spans="1:32" x14ac:dyDescent="0.2">
      <c r="H150" s="141"/>
      <c r="I150" s="141"/>
      <c r="J150"/>
      <c r="K150"/>
      <c r="L150"/>
      <c r="N150"/>
      <c r="W150"/>
      <c r="X150"/>
      <c r="Y150"/>
      <c r="Z150"/>
      <c r="AB150"/>
      <c r="AC150"/>
      <c r="AD150"/>
      <c r="AE150"/>
      <c r="AF150"/>
    </row>
    <row r="151" spans="1:32" ht="13.5" thickBot="1" x14ac:dyDescent="0.25">
      <c r="A151" t="s">
        <v>253</v>
      </c>
      <c r="H151" s="5"/>
      <c r="I151" s="142"/>
      <c r="J151" s="142"/>
      <c r="K151" s="142"/>
      <c r="L151"/>
      <c r="N151"/>
      <c r="R151" s="5"/>
      <c r="S151" s="5"/>
      <c r="T151" s="5"/>
      <c r="W151"/>
      <c r="X151"/>
      <c r="Y151"/>
      <c r="Z151"/>
      <c r="AB151"/>
      <c r="AC151"/>
      <c r="AD151"/>
      <c r="AE151"/>
      <c r="AF151"/>
    </row>
    <row r="152" spans="1:32" x14ac:dyDescent="0.2">
      <c r="A152" t="s">
        <v>250</v>
      </c>
      <c r="H152" s="83" t="s">
        <v>285</v>
      </c>
      <c r="K152"/>
      <c r="L152"/>
      <c r="N152"/>
      <c r="S152" s="2" t="s">
        <v>228</v>
      </c>
      <c r="W152"/>
      <c r="X152"/>
      <c r="Y152"/>
      <c r="Z152"/>
      <c r="AB152"/>
      <c r="AC152"/>
      <c r="AD152"/>
      <c r="AE152"/>
      <c r="AF152"/>
    </row>
    <row r="153" spans="1:32" ht="12.75" customHeight="1" x14ac:dyDescent="0.2">
      <c r="A153" t="s">
        <v>251</v>
      </c>
      <c r="H153" s="83" t="s">
        <v>286</v>
      </c>
      <c r="J153" s="116"/>
      <c r="K153" s="116"/>
      <c r="L153"/>
      <c r="N153"/>
      <c r="R153" s="174" t="s">
        <v>229</v>
      </c>
      <c r="S153" s="174"/>
      <c r="T153" s="174"/>
      <c r="W153"/>
      <c r="X153"/>
      <c r="Y153" s="120"/>
      <c r="Z153"/>
      <c r="AB153"/>
      <c r="AC153"/>
      <c r="AD153"/>
      <c r="AE153"/>
      <c r="AF153"/>
    </row>
    <row r="154" spans="1:32" x14ac:dyDescent="0.2">
      <c r="I154" s="116"/>
      <c r="J154" s="116"/>
      <c r="K154" s="116"/>
      <c r="L154"/>
      <c r="N154"/>
      <c r="R154" s="174"/>
      <c r="S154" s="174"/>
      <c r="T154" s="174"/>
      <c r="W154"/>
      <c r="X154"/>
      <c r="Y154"/>
      <c r="Z154"/>
      <c r="AB154"/>
      <c r="AC154"/>
      <c r="AD154"/>
      <c r="AE154"/>
      <c r="AF154"/>
    </row>
    <row r="155" spans="1:32" x14ac:dyDescent="0.2">
      <c r="H155" s="116"/>
      <c r="I155" s="116"/>
      <c r="J155" s="116"/>
      <c r="K155" s="116"/>
      <c r="L155"/>
      <c r="N155"/>
      <c r="R155" s="174"/>
      <c r="S155" s="174"/>
      <c r="T155" s="174"/>
      <c r="W155"/>
      <c r="X155"/>
      <c r="Y155"/>
      <c r="Z155" s="120"/>
      <c r="AB155"/>
      <c r="AC155"/>
      <c r="AD155"/>
      <c r="AE155"/>
      <c r="AF155"/>
    </row>
    <row r="156" spans="1:32" x14ac:dyDescent="0.2">
      <c r="N156" s="132"/>
      <c r="O156" s="132"/>
      <c r="P156" s="132"/>
      <c r="Q156" s="132"/>
      <c r="R156" s="132"/>
    </row>
    <row r="157" spans="1:32" x14ac:dyDescent="0.2">
      <c r="D157" s="153"/>
      <c r="F157" s="200"/>
      <c r="G157" s="200"/>
      <c r="J157" s="201"/>
      <c r="K157" s="201"/>
      <c r="N157" s="132"/>
      <c r="O157" s="132"/>
      <c r="P157" s="132"/>
      <c r="Q157" s="132"/>
      <c r="R157" s="132"/>
    </row>
    <row r="160" spans="1:32" x14ac:dyDescent="0.2">
      <c r="F160" s="119"/>
      <c r="G160" s="119"/>
    </row>
    <row r="161" spans="6:7" x14ac:dyDescent="0.2">
      <c r="F161" s="119"/>
      <c r="G161" s="119"/>
    </row>
    <row r="162" spans="6:7" x14ac:dyDescent="0.2">
      <c r="F162" s="119"/>
      <c r="G162" s="119"/>
    </row>
    <row r="163" spans="6:7" x14ac:dyDescent="0.2">
      <c r="F163" s="119"/>
      <c r="G163" s="119"/>
    </row>
  </sheetData>
  <autoFilter ref="D12:D138" xr:uid="{00000000-0001-0000-0200-000000000000}"/>
  <mergeCells count="18">
    <mergeCell ref="F157:G157"/>
    <mergeCell ref="J157:K157"/>
    <mergeCell ref="R153:T155"/>
    <mergeCell ref="A145:U145"/>
    <mergeCell ref="A1:T1"/>
    <mergeCell ref="A2:T2"/>
    <mergeCell ref="A3:Q3"/>
    <mergeCell ref="A4:T4"/>
    <mergeCell ref="A6:T6"/>
    <mergeCell ref="A7:U7"/>
    <mergeCell ref="A8:A9"/>
    <mergeCell ref="B8:P8"/>
    <mergeCell ref="F9:H9"/>
    <mergeCell ref="A143:U143"/>
    <mergeCell ref="A141:U141"/>
    <mergeCell ref="J9:L9"/>
    <mergeCell ref="R9:U9"/>
    <mergeCell ref="A11:U11"/>
  </mergeCells>
  <printOptions horizontalCentered="1"/>
  <pageMargins left="0.70866141732283472" right="0.70866141732283472" top="0.74803149606299213" bottom="0.74803149606299213" header="0.31496062992125984" footer="0.31496062992125984"/>
  <pageSetup scale="47" fitToHeight="5" orientation="landscape" copies="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6"/>
  <sheetViews>
    <sheetView zoomScale="90" zoomScaleNormal="90" workbookViewId="0">
      <selection activeCell="N12" sqref="N12"/>
    </sheetView>
  </sheetViews>
  <sheetFormatPr baseColWidth="10" defaultColWidth="9.140625" defaultRowHeight="12.75" x14ac:dyDescent="0.2"/>
  <cols>
    <col min="1" max="1" width="29" customWidth="1"/>
    <col min="2" max="3" width="16.7109375" bestFit="1" customWidth="1"/>
    <col min="4" max="4" width="18.7109375" bestFit="1" customWidth="1"/>
    <col min="5" max="5" width="2.140625" customWidth="1"/>
    <col min="6" max="6" width="13.42578125" customWidth="1"/>
    <col min="7" max="7" width="15" customWidth="1"/>
    <col min="8" max="8" width="18.7109375" bestFit="1" customWidth="1"/>
    <col min="9" max="9" width="2" customWidth="1"/>
    <col min="10" max="10" width="13" customWidth="1"/>
    <col min="11" max="11" width="13.85546875" customWidth="1"/>
    <col min="12" max="12" width="18.7109375" bestFit="1" customWidth="1"/>
    <col min="13" max="13" width="3.140625" customWidth="1"/>
    <col min="14" max="14" width="13.28515625" bestFit="1" customWidth="1"/>
    <col min="15" max="15" width="14.140625" customWidth="1"/>
    <col min="16" max="16" width="18.7109375" bestFit="1" customWidth="1"/>
    <col min="17" max="17" width="9.140625" customWidth="1"/>
    <col min="21" max="21" width="10.28515625" bestFit="1" customWidth="1"/>
  </cols>
  <sheetData>
    <row r="1" spans="1:17" ht="21.75" customHeight="1" x14ac:dyDescent="0.3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7"/>
    </row>
    <row r="2" spans="1:17" ht="18" x14ac:dyDescent="0.35">
      <c r="A2" s="208" t="s">
        <v>232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7"/>
    </row>
    <row r="3" spans="1:17" ht="16.5" customHeight="1" x14ac:dyDescent="0.35">
      <c r="A3" s="207" t="s">
        <v>22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7"/>
    </row>
    <row r="4" spans="1:17" ht="15" customHeight="1" x14ac:dyDescent="0.3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</row>
    <row r="5" spans="1:17" ht="15.75" customHeight="1" x14ac:dyDescent="0.3">
      <c r="A5" s="26"/>
      <c r="B5" s="121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27"/>
      <c r="P5" s="27"/>
    </row>
    <row r="6" spans="1:17" ht="36.75" customHeight="1" x14ac:dyDescent="0.4">
      <c r="A6" s="210" t="s">
        <v>23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7" spans="1:17" ht="26.25" customHeight="1" x14ac:dyDescent="0.2">
      <c r="A7" s="160" t="s">
        <v>233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</row>
    <row r="8" spans="1:17" ht="19.5" customHeight="1" x14ac:dyDescent="0.3">
      <c r="A8" s="47"/>
      <c r="B8" s="205" t="s">
        <v>24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48"/>
      <c r="N8" s="48"/>
      <c r="O8" s="48"/>
      <c r="P8" s="48"/>
    </row>
    <row r="9" spans="1:17" ht="30.75" customHeight="1" x14ac:dyDescent="0.2">
      <c r="A9" s="206" t="s">
        <v>2</v>
      </c>
      <c r="B9" s="202" t="s">
        <v>25</v>
      </c>
      <c r="C9" s="202"/>
      <c r="D9" s="202"/>
      <c r="E9" s="49"/>
      <c r="F9" s="202" t="s">
        <v>26</v>
      </c>
      <c r="G9" s="202"/>
      <c r="H9" s="202"/>
      <c r="I9" s="50"/>
      <c r="J9" s="202" t="s">
        <v>27</v>
      </c>
      <c r="K9" s="202"/>
      <c r="L9" s="202"/>
      <c r="M9" s="51"/>
      <c r="N9" s="202" t="s">
        <v>10</v>
      </c>
      <c r="O9" s="202"/>
      <c r="P9" s="202"/>
    </row>
    <row r="10" spans="1:17" ht="25.5" x14ac:dyDescent="0.2">
      <c r="A10" s="206"/>
      <c r="B10" s="62" t="s">
        <v>289</v>
      </c>
      <c r="C10" s="62" t="s">
        <v>290</v>
      </c>
      <c r="D10" s="62" t="s">
        <v>291</v>
      </c>
      <c r="E10" s="52"/>
      <c r="F10" s="62" t="s">
        <v>289</v>
      </c>
      <c r="G10" s="62" t="s">
        <v>290</v>
      </c>
      <c r="H10" s="97" t="s">
        <v>291</v>
      </c>
      <c r="I10" s="52"/>
      <c r="J10" s="62" t="s">
        <v>289</v>
      </c>
      <c r="K10" s="62" t="s">
        <v>290</v>
      </c>
      <c r="L10" s="62" t="s">
        <v>291</v>
      </c>
      <c r="M10" s="52"/>
      <c r="N10" s="62" t="s">
        <v>289</v>
      </c>
      <c r="O10" s="62" t="s">
        <v>290</v>
      </c>
      <c r="P10" s="62" t="s">
        <v>291</v>
      </c>
    </row>
    <row r="11" spans="1:17" s="8" customFormat="1" ht="25.5" customHeight="1" x14ac:dyDescent="0.2">
      <c r="A11" s="93" t="s">
        <v>37</v>
      </c>
      <c r="B11" s="69">
        <f>7308+61083.39</f>
        <v>68391.39</v>
      </c>
      <c r="C11" s="69">
        <f>+B11+26659.04</f>
        <v>95050.43</v>
      </c>
      <c r="D11" s="96">
        <f>+C11+9193.89</f>
        <v>104244.31999999999</v>
      </c>
      <c r="E11" s="69"/>
      <c r="F11" s="69">
        <v>172766.92</v>
      </c>
      <c r="G11" s="69">
        <v>172766.92</v>
      </c>
      <c r="H11" s="96">
        <f>+G11+23258.62</f>
        <v>196025.54</v>
      </c>
      <c r="I11" s="69"/>
      <c r="J11" s="69">
        <v>0</v>
      </c>
      <c r="K11" s="69">
        <v>0</v>
      </c>
      <c r="L11" s="69">
        <v>14730.14</v>
      </c>
      <c r="M11" s="69"/>
      <c r="N11" s="69">
        <f>+F11+B11+J11</f>
        <v>241158.31</v>
      </c>
      <c r="O11" s="69">
        <f>+G11+C11+K11</f>
        <v>267817.34999999998</v>
      </c>
      <c r="P11" s="69">
        <f>+H11+D11+L11</f>
        <v>315000</v>
      </c>
    </row>
    <row r="12" spans="1:17" ht="15" x14ac:dyDescent="0.3">
      <c r="A12" s="70"/>
      <c r="B12" s="71"/>
      <c r="C12" s="71"/>
      <c r="D12" s="71"/>
      <c r="E12" s="71"/>
      <c r="F12" s="260"/>
      <c r="G12" s="71"/>
      <c r="H12" s="71"/>
      <c r="I12" s="71"/>
      <c r="J12" s="71"/>
      <c r="K12" s="71"/>
      <c r="L12" s="71"/>
      <c r="M12" s="71"/>
      <c r="N12" s="72"/>
      <c r="O12" s="72"/>
      <c r="P12" s="72"/>
      <c r="Q12" s="6"/>
    </row>
    <row r="13" spans="1:17" x14ac:dyDescent="0.2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6"/>
    </row>
    <row r="14" spans="1:17" x14ac:dyDescent="0.2">
      <c r="A14" s="73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6"/>
    </row>
    <row r="15" spans="1:17" x14ac:dyDescent="0.2">
      <c r="A15" s="73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6"/>
    </row>
    <row r="16" spans="1:17" x14ac:dyDescent="0.2">
      <c r="A16" s="73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6"/>
    </row>
    <row r="17" spans="1:21" x14ac:dyDescent="0.2">
      <c r="A17" s="73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6"/>
    </row>
    <row r="18" spans="1:21" x14ac:dyDescent="0.2">
      <c r="A18" s="73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6"/>
    </row>
    <row r="19" spans="1:21" x14ac:dyDescent="0.2">
      <c r="A19" s="73"/>
      <c r="B19" s="73"/>
      <c r="C19" s="73"/>
      <c r="D19" s="73"/>
      <c r="E19" s="73"/>
      <c r="F19" s="73"/>
      <c r="G19" s="73"/>
      <c r="H19" s="74"/>
      <c r="I19" s="73"/>
      <c r="J19" s="73"/>
      <c r="K19" s="73"/>
      <c r="L19" s="73"/>
      <c r="M19" s="73"/>
      <c r="N19" s="73"/>
      <c r="O19" s="73"/>
      <c r="P19" s="73"/>
    </row>
    <row r="20" spans="1:21" x14ac:dyDescent="0.2">
      <c r="A20" s="73"/>
      <c r="B20" s="73"/>
      <c r="C20" s="73"/>
      <c r="D20" s="73"/>
      <c r="E20" s="73"/>
      <c r="F20" s="73"/>
      <c r="G20" s="73"/>
      <c r="H20" s="74"/>
      <c r="I20" s="73"/>
      <c r="J20" s="73"/>
      <c r="K20" s="73"/>
      <c r="L20" s="73"/>
      <c r="M20" s="73"/>
      <c r="N20" s="73"/>
      <c r="O20" s="73"/>
      <c r="P20" s="73"/>
    </row>
    <row r="21" spans="1:21" x14ac:dyDescent="0.2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U21" s="154"/>
    </row>
    <row r="22" spans="1:21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2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</row>
    <row r="24" spans="1:2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spans="1:2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 t="s">
        <v>277</v>
      </c>
      <c r="M25" s="73"/>
      <c r="N25" s="73"/>
      <c r="O25" s="73"/>
      <c r="P25" s="73"/>
    </row>
    <row r="26" spans="1:2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2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21" x14ac:dyDescent="0.2">
      <c r="A28" s="64" t="s">
        <v>32</v>
      </c>
      <c r="B28" s="81">
        <f>SUM(B11:B27)</f>
        <v>68391.39</v>
      </c>
      <c r="C28" s="81">
        <f>SUM(C11:C27)</f>
        <v>95050.43</v>
      </c>
      <c r="D28" s="81">
        <f>SUM(D11:D27)</f>
        <v>104244.31999999999</v>
      </c>
      <c r="E28" s="64"/>
      <c r="F28" s="81">
        <f>SUM(F11:F27)</f>
        <v>172766.92</v>
      </c>
      <c r="G28" s="81">
        <f>SUM(G11:G27)</f>
        <v>172766.92</v>
      </c>
      <c r="H28" s="81">
        <f>SUM(H11:H27)</f>
        <v>196025.54</v>
      </c>
      <c r="I28" s="64"/>
      <c r="J28" s="81">
        <f>SUM(J11:J27)</f>
        <v>0</v>
      </c>
      <c r="K28" s="81">
        <f>SUM(K11:K27)</f>
        <v>0</v>
      </c>
      <c r="L28" s="81">
        <f>SUM(L11:L27)</f>
        <v>14730.14</v>
      </c>
      <c r="M28" s="64"/>
      <c r="N28" s="81">
        <f>+B28+F28+J28</f>
        <v>241158.31</v>
      </c>
      <c r="O28" s="81">
        <f>+C28+G28+K28</f>
        <v>267817.34999999998</v>
      </c>
      <c r="P28" s="81">
        <f>+H28+D28+L28</f>
        <v>315000</v>
      </c>
    </row>
    <row r="30" spans="1:21" ht="13.5" thickBo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21" x14ac:dyDescent="0.2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4"/>
    </row>
    <row r="32" spans="1:21" ht="15" x14ac:dyDescent="0.2">
      <c r="A32" s="211" t="s">
        <v>33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80"/>
      <c r="R32" s="80"/>
      <c r="S32" s="80"/>
      <c r="T32" s="80"/>
      <c r="U32" s="80"/>
    </row>
    <row r="34" spans="1:21" ht="23.25" customHeight="1" x14ac:dyDescent="0.2">
      <c r="A34" s="214" t="s">
        <v>300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</row>
    <row r="36" spans="1:21" ht="27.75" customHeight="1" x14ac:dyDescent="0.2">
      <c r="A36" s="182" t="s">
        <v>34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76"/>
      <c r="R36" s="76"/>
      <c r="S36" s="76"/>
      <c r="T36" s="76"/>
      <c r="U36" s="76"/>
    </row>
    <row r="38" spans="1:21" x14ac:dyDescent="0.2">
      <c r="B38" s="213"/>
      <c r="C38" s="213"/>
      <c r="D38" s="213"/>
      <c r="G38" s="64"/>
      <c r="J38" s="179"/>
      <c r="K38" s="179"/>
      <c r="L38" s="179"/>
    </row>
    <row r="39" spans="1:21" x14ac:dyDescent="0.2">
      <c r="A39" s="137" t="s">
        <v>258</v>
      </c>
      <c r="D39" s="64"/>
      <c r="H39" s="82" t="s">
        <v>249</v>
      </c>
      <c r="O39" s="136" t="s">
        <v>248</v>
      </c>
    </row>
    <row r="40" spans="1:21" x14ac:dyDescent="0.2">
      <c r="H40" s="145"/>
      <c r="I40" s="141"/>
    </row>
    <row r="41" spans="1:21" x14ac:dyDescent="0.2">
      <c r="A41" t="s">
        <v>253</v>
      </c>
      <c r="G41" s="175" t="s">
        <v>255</v>
      </c>
      <c r="H41" s="175"/>
      <c r="I41" s="175"/>
      <c r="J41" s="175"/>
      <c r="K41" s="141"/>
      <c r="M41" s="2" t="s">
        <v>257</v>
      </c>
    </row>
    <row r="42" spans="1:21" x14ac:dyDescent="0.2">
      <c r="A42" t="s">
        <v>250</v>
      </c>
      <c r="G42" s="175" t="s">
        <v>280</v>
      </c>
      <c r="H42" s="175"/>
      <c r="I42" s="175"/>
      <c r="J42" s="175"/>
      <c r="M42" t="s">
        <v>256</v>
      </c>
    </row>
    <row r="43" spans="1:21" ht="12.75" customHeight="1" x14ac:dyDescent="0.2">
      <c r="A43" t="s">
        <v>251</v>
      </c>
      <c r="G43" s="215" t="s">
        <v>38</v>
      </c>
      <c r="H43" s="215"/>
      <c r="I43" s="215"/>
      <c r="J43" s="215"/>
      <c r="K43" s="116"/>
      <c r="M43" s="174" t="s">
        <v>229</v>
      </c>
      <c r="N43" s="174"/>
      <c r="O43" s="174"/>
      <c r="P43" s="174"/>
    </row>
    <row r="44" spans="1:21" x14ac:dyDescent="0.2">
      <c r="I44" s="116"/>
      <c r="J44" s="116"/>
      <c r="K44" s="116"/>
      <c r="M44" s="174"/>
      <c r="N44" s="174"/>
      <c r="O44" s="174"/>
      <c r="P44" s="174"/>
    </row>
    <row r="45" spans="1:21" x14ac:dyDescent="0.2">
      <c r="H45" s="116"/>
      <c r="I45" s="116"/>
      <c r="J45" s="116"/>
      <c r="K45" s="116"/>
      <c r="M45" s="174"/>
      <c r="N45" s="174"/>
      <c r="O45" s="174"/>
      <c r="P45" s="174"/>
    </row>
    <row r="46" spans="1:21" x14ac:dyDescent="0.2">
      <c r="J46" s="132"/>
      <c r="K46" s="132"/>
      <c r="L46" s="132"/>
      <c r="M46" s="132"/>
      <c r="N46" s="132"/>
    </row>
  </sheetData>
  <mergeCells count="22">
    <mergeCell ref="A36:P36"/>
    <mergeCell ref="B9:D9"/>
    <mergeCell ref="F9:H9"/>
    <mergeCell ref="M43:P45"/>
    <mergeCell ref="J9:L9"/>
    <mergeCell ref="A32:P32"/>
    <mergeCell ref="B38:D38"/>
    <mergeCell ref="J38:L38"/>
    <mergeCell ref="A34:P34"/>
    <mergeCell ref="G41:J41"/>
    <mergeCell ref="G42:J42"/>
    <mergeCell ref="G43:J43"/>
    <mergeCell ref="A1:P1"/>
    <mergeCell ref="A2:P2"/>
    <mergeCell ref="A3:P3"/>
    <mergeCell ref="A4:P4"/>
    <mergeCell ref="A6:P6"/>
    <mergeCell ref="A7:P7"/>
    <mergeCell ref="N9:P9"/>
    <mergeCell ref="A31:Q31"/>
    <mergeCell ref="B8:L8"/>
    <mergeCell ref="A9:A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fitToHeight="0" orientation="landscape" copies="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0"/>
  <sheetViews>
    <sheetView topLeftCell="A7" zoomScale="90" zoomScaleNormal="90" workbookViewId="0">
      <selection activeCell="A35" sqref="A35:E35"/>
    </sheetView>
  </sheetViews>
  <sheetFormatPr baseColWidth="10" defaultColWidth="9.140625" defaultRowHeight="12.75" x14ac:dyDescent="0.2"/>
  <cols>
    <col min="1" max="1" width="46.85546875" customWidth="1"/>
    <col min="2" max="2" width="16.140625" customWidth="1"/>
    <col min="3" max="3" width="33.140625" customWidth="1"/>
    <col min="4" max="4" width="18.7109375" bestFit="1" customWidth="1"/>
    <col min="5" max="5" width="1.28515625" hidden="1" customWidth="1"/>
    <col min="6" max="6" width="9.140625" customWidth="1"/>
    <col min="7" max="7" width="14.7109375" bestFit="1" customWidth="1"/>
    <col min="8" max="8" width="14.85546875" bestFit="1" customWidth="1"/>
    <col min="9" max="9" width="14.85546875" style="119" bestFit="1" customWidth="1"/>
    <col min="10" max="10" width="13.85546875" bestFit="1" customWidth="1"/>
  </cols>
  <sheetData>
    <row r="1" spans="1:9" ht="39.950000000000003" customHeight="1" x14ac:dyDescent="0.35">
      <c r="A1" s="207" t="s">
        <v>0</v>
      </c>
      <c r="B1" s="207"/>
      <c r="C1" s="207"/>
      <c r="D1" s="207"/>
      <c r="E1" s="207"/>
      <c r="F1" s="7"/>
    </row>
    <row r="2" spans="1:9" ht="18" x14ac:dyDescent="0.35">
      <c r="A2" s="208" t="s">
        <v>235</v>
      </c>
      <c r="B2" s="207"/>
      <c r="C2" s="207"/>
      <c r="D2" s="207"/>
      <c r="E2" s="207"/>
      <c r="F2" s="7"/>
    </row>
    <row r="3" spans="1:9" ht="16.5" customHeight="1" x14ac:dyDescent="0.35">
      <c r="A3" s="207" t="s">
        <v>127</v>
      </c>
      <c r="B3" s="207"/>
      <c r="C3" s="207"/>
      <c r="D3" s="207"/>
      <c r="E3" s="207"/>
      <c r="F3" s="7"/>
    </row>
    <row r="4" spans="1:9" ht="4.5" customHeight="1" x14ac:dyDescent="0.35">
      <c r="A4" s="209"/>
      <c r="B4" s="209"/>
      <c r="C4" s="209"/>
      <c r="D4" s="209"/>
      <c r="E4" s="209"/>
    </row>
    <row r="5" spans="1:9" ht="2.25" customHeight="1" x14ac:dyDescent="0.3">
      <c r="A5" s="26"/>
      <c r="B5" s="26"/>
      <c r="C5" s="26"/>
      <c r="D5" s="26"/>
      <c r="E5" s="26"/>
    </row>
    <row r="6" spans="1:9" ht="36.75" customHeight="1" x14ac:dyDescent="0.4">
      <c r="A6" s="210" t="s">
        <v>128</v>
      </c>
      <c r="B6" s="210"/>
      <c r="C6" s="210"/>
      <c r="D6" s="210"/>
      <c r="E6" s="210"/>
    </row>
    <row r="7" spans="1:9" ht="19.5" customHeight="1" x14ac:dyDescent="0.3">
      <c r="A7" s="220" t="s">
        <v>236</v>
      </c>
      <c r="B7" s="220"/>
      <c r="C7" s="220"/>
      <c r="D7" s="220"/>
      <c r="E7" s="220"/>
    </row>
    <row r="8" spans="1:9" ht="30" customHeight="1" x14ac:dyDescent="0.2">
      <c r="A8" s="219" t="s">
        <v>301</v>
      </c>
      <c r="B8" s="219"/>
      <c r="C8" s="219"/>
      <c r="D8" s="219"/>
      <c r="E8" s="49"/>
    </row>
    <row r="9" spans="1:9" ht="21" customHeight="1" x14ac:dyDescent="0.2">
      <c r="A9" s="60" t="s">
        <v>129</v>
      </c>
      <c r="B9" s="97">
        <v>2023</v>
      </c>
      <c r="C9" s="97" t="s">
        <v>129</v>
      </c>
      <c r="D9" s="97">
        <v>2023</v>
      </c>
      <c r="E9" s="52"/>
    </row>
    <row r="10" spans="1:9" s="8" customFormat="1" ht="25.5" customHeight="1" x14ac:dyDescent="0.2">
      <c r="A10" s="99" t="s">
        <v>130</v>
      </c>
      <c r="B10" s="69"/>
      <c r="C10" s="104" t="s">
        <v>145</v>
      </c>
      <c r="D10" s="96"/>
      <c r="E10" s="69"/>
      <c r="I10" s="133"/>
    </row>
    <row r="11" spans="1:9" ht="15" x14ac:dyDescent="0.3">
      <c r="A11" s="102" t="s">
        <v>131</v>
      </c>
      <c r="B11" s="108">
        <v>0</v>
      </c>
      <c r="C11" s="105" t="s">
        <v>146</v>
      </c>
      <c r="D11" s="112">
        <f>D12+D13+D15+D14</f>
        <v>14400197.018546641</v>
      </c>
      <c r="E11" s="71"/>
      <c r="F11" s="6"/>
    </row>
    <row r="12" spans="1:9" x14ac:dyDescent="0.2">
      <c r="A12" s="100" t="s">
        <v>132</v>
      </c>
      <c r="B12" s="109">
        <v>0</v>
      </c>
      <c r="C12" s="74" t="s">
        <v>147</v>
      </c>
      <c r="D12" s="109">
        <f>+'Frac II'!T140</f>
        <v>14085197.018546641</v>
      </c>
      <c r="E12" s="74"/>
      <c r="F12" s="6"/>
      <c r="G12" s="149"/>
      <c r="H12" s="149"/>
      <c r="I12" s="143"/>
    </row>
    <row r="13" spans="1:9" x14ac:dyDescent="0.2">
      <c r="A13" s="100" t="s">
        <v>133</v>
      </c>
      <c r="B13" s="109">
        <v>0</v>
      </c>
      <c r="C13" s="75" t="s">
        <v>25</v>
      </c>
      <c r="D13" s="109">
        <f>+'Frac III'!D28</f>
        <v>104244.31999999999</v>
      </c>
      <c r="E13" s="75"/>
      <c r="F13" s="6"/>
    </row>
    <row r="14" spans="1:9" x14ac:dyDescent="0.2">
      <c r="A14" s="100" t="s">
        <v>134</v>
      </c>
      <c r="B14" s="109">
        <v>0</v>
      </c>
      <c r="C14" s="75" t="s">
        <v>26</v>
      </c>
      <c r="D14" s="109">
        <f>+'Frac III'!H28</f>
        <v>196025.54</v>
      </c>
      <c r="E14" s="75"/>
      <c r="F14" s="6"/>
    </row>
    <row r="15" spans="1:9" x14ac:dyDescent="0.2">
      <c r="A15" s="100" t="s">
        <v>135</v>
      </c>
      <c r="B15" s="109">
        <v>0</v>
      </c>
      <c r="C15" s="75" t="s">
        <v>27</v>
      </c>
      <c r="D15" s="109">
        <f>+'Frac III'!L28</f>
        <v>14730.14</v>
      </c>
      <c r="E15" s="75"/>
      <c r="F15" s="6"/>
    </row>
    <row r="16" spans="1:9" x14ac:dyDescent="0.2">
      <c r="A16" s="100" t="s">
        <v>136</v>
      </c>
      <c r="B16" s="109">
        <v>0</v>
      </c>
      <c r="C16" s="106" t="s">
        <v>149</v>
      </c>
      <c r="D16" s="109">
        <v>0</v>
      </c>
      <c r="E16" s="75"/>
      <c r="F16" s="6"/>
    </row>
    <row r="17" spans="1:10" x14ac:dyDescent="0.2">
      <c r="A17" s="100" t="s">
        <v>137</v>
      </c>
      <c r="B17" s="109">
        <v>0</v>
      </c>
      <c r="D17" s="109"/>
      <c r="E17" s="75"/>
      <c r="F17" s="6"/>
      <c r="I17" s="143"/>
    </row>
    <row r="18" spans="1:10" ht="25.5" x14ac:dyDescent="0.2">
      <c r="A18" s="100" t="s">
        <v>138</v>
      </c>
      <c r="B18" s="109">
        <v>0</v>
      </c>
      <c r="C18" s="101" t="s">
        <v>150</v>
      </c>
      <c r="D18" s="109">
        <v>0</v>
      </c>
      <c r="E18" s="73"/>
    </row>
    <row r="19" spans="1:10" ht="38.25" x14ac:dyDescent="0.2">
      <c r="A19" s="100" t="s">
        <v>139</v>
      </c>
      <c r="B19" s="109">
        <v>0</v>
      </c>
      <c r="C19" s="73"/>
      <c r="D19" s="109"/>
      <c r="E19" s="73"/>
    </row>
    <row r="20" spans="1:10" x14ac:dyDescent="0.2">
      <c r="A20" s="73"/>
      <c r="B20" s="109"/>
      <c r="C20" s="103" t="s">
        <v>141</v>
      </c>
      <c r="D20" s="109">
        <v>0</v>
      </c>
      <c r="E20" s="73"/>
    </row>
    <row r="21" spans="1:10" x14ac:dyDescent="0.2">
      <c r="A21" s="73"/>
      <c r="B21" s="109"/>
      <c r="C21" s="73"/>
      <c r="D21" s="109"/>
      <c r="E21" s="73"/>
    </row>
    <row r="22" spans="1:10" ht="25.5" x14ac:dyDescent="0.2">
      <c r="A22" s="101" t="s">
        <v>140</v>
      </c>
      <c r="B22" s="111">
        <f>+B24+B27</f>
        <v>14705799.27</v>
      </c>
      <c r="C22" s="107" t="s">
        <v>148</v>
      </c>
      <c r="D22" s="109">
        <v>0</v>
      </c>
      <c r="E22" s="73"/>
    </row>
    <row r="23" spans="1:10" x14ac:dyDescent="0.2">
      <c r="A23" s="73" t="s">
        <v>141</v>
      </c>
      <c r="B23" s="109">
        <v>0</v>
      </c>
      <c r="C23" s="73"/>
      <c r="D23" s="109"/>
      <c r="E23" s="73"/>
    </row>
    <row r="24" spans="1:10" ht="25.5" x14ac:dyDescent="0.2">
      <c r="A24" s="73" t="s">
        <v>142</v>
      </c>
      <c r="B24" s="109">
        <v>14705582</v>
      </c>
      <c r="C24" s="101" t="s">
        <v>152</v>
      </c>
      <c r="D24" s="109">
        <v>0</v>
      </c>
      <c r="E24" s="73"/>
      <c r="G24" s="143"/>
      <c r="H24" s="119"/>
      <c r="J24" s="119"/>
    </row>
    <row r="25" spans="1:10" x14ac:dyDescent="0.2">
      <c r="A25" s="73"/>
      <c r="B25" s="109"/>
      <c r="C25" s="73"/>
      <c r="D25" s="109"/>
      <c r="E25" s="73"/>
    </row>
    <row r="26" spans="1:10" x14ac:dyDescent="0.2">
      <c r="A26" s="103" t="s">
        <v>143</v>
      </c>
      <c r="B26" s="109">
        <v>0</v>
      </c>
      <c r="C26" s="101" t="s">
        <v>153</v>
      </c>
      <c r="D26" s="109">
        <v>0</v>
      </c>
      <c r="E26" s="73"/>
    </row>
    <row r="27" spans="1:10" x14ac:dyDescent="0.2">
      <c r="A27" s="73" t="s">
        <v>151</v>
      </c>
      <c r="B27" s="109">
        <f>13.72+8.41+80+14.5+17.03+17.67+22.98+22.51+20.45</f>
        <v>217.26999999999995</v>
      </c>
      <c r="C27" s="73"/>
      <c r="D27" s="109"/>
      <c r="E27" s="73"/>
    </row>
    <row r="28" spans="1:10" x14ac:dyDescent="0.2">
      <c r="A28" s="73"/>
      <c r="B28" s="109"/>
      <c r="C28" s="73"/>
      <c r="D28" s="109"/>
      <c r="E28" s="73"/>
    </row>
    <row r="29" spans="1:10" x14ac:dyDescent="0.2">
      <c r="A29" s="64" t="s">
        <v>144</v>
      </c>
      <c r="B29" s="110">
        <f>SUM(B10+B22+B26)</f>
        <v>14705799.27</v>
      </c>
      <c r="C29" s="81" t="s">
        <v>154</v>
      </c>
      <c r="D29" s="110">
        <f>D11+D18+D18+D20+D22+D24+D26</f>
        <v>14400197.018546641</v>
      </c>
      <c r="E29" s="64"/>
    </row>
    <row r="30" spans="1:10" s="258" customFormat="1" x14ac:dyDescent="0.2">
      <c r="A30" s="259"/>
      <c r="B30" s="262"/>
      <c r="C30" s="256" t="s">
        <v>311</v>
      </c>
      <c r="D30" s="265">
        <f>+('Frac II'!T139)*(-1)</f>
        <v>305385.03000000003</v>
      </c>
      <c r="E30" s="259"/>
      <c r="I30" s="119"/>
    </row>
    <row r="31" spans="1:10" x14ac:dyDescent="0.2">
      <c r="C31" s="264" t="s">
        <v>310</v>
      </c>
      <c r="D31" s="266">
        <f>+B27</f>
        <v>217.26999999999995</v>
      </c>
    </row>
    <row r="32" spans="1:10" x14ac:dyDescent="0.2">
      <c r="C32" s="259" t="s">
        <v>309</v>
      </c>
      <c r="D32" s="257">
        <f>B29-D29</f>
        <v>305602.25145335868</v>
      </c>
      <c r="G32" s="120"/>
      <c r="H32" s="120"/>
    </row>
    <row r="33" spans="1:10" ht="13.5" thickBot="1" x14ac:dyDescent="0.25">
      <c r="A33" s="5"/>
      <c r="B33" s="5"/>
      <c r="C33" s="5"/>
      <c r="D33" s="5"/>
      <c r="E33" s="5"/>
      <c r="H33" s="120"/>
    </row>
    <row r="34" spans="1:10" x14ac:dyDescent="0.2">
      <c r="A34" s="203"/>
      <c r="B34" s="203"/>
      <c r="C34" s="203"/>
      <c r="D34" s="203"/>
      <c r="E34" s="203"/>
      <c r="F34" s="204"/>
    </row>
    <row r="35" spans="1:10" ht="36" customHeight="1" x14ac:dyDescent="0.2">
      <c r="A35" s="221" t="s">
        <v>33</v>
      </c>
      <c r="B35" s="222"/>
      <c r="C35" s="222"/>
      <c r="D35" s="222"/>
      <c r="E35" s="222"/>
      <c r="F35" s="80"/>
      <c r="G35" s="80"/>
      <c r="H35" s="80"/>
      <c r="I35" s="134"/>
      <c r="J35" s="80"/>
    </row>
    <row r="37" spans="1:10" ht="56.1" customHeight="1" x14ac:dyDescent="0.2">
      <c r="A37" s="223" t="s">
        <v>302</v>
      </c>
      <c r="B37" s="223"/>
      <c r="C37" s="223"/>
      <c r="D37" s="223"/>
      <c r="E37" s="223"/>
    </row>
    <row r="39" spans="1:10" ht="27.75" customHeight="1" x14ac:dyDescent="0.2">
      <c r="A39" s="182" t="s">
        <v>34</v>
      </c>
      <c r="B39" s="182"/>
      <c r="C39" s="182"/>
      <c r="D39" s="182"/>
      <c r="E39" s="182"/>
      <c r="F39" s="76"/>
      <c r="G39" s="76"/>
      <c r="H39" s="76"/>
      <c r="I39" s="135"/>
      <c r="J39" s="76"/>
    </row>
    <row r="41" spans="1:10" x14ac:dyDescent="0.2">
      <c r="B41" s="82" t="s">
        <v>269</v>
      </c>
    </row>
    <row r="43" spans="1:10" x14ac:dyDescent="0.2">
      <c r="B43" s="2" t="s">
        <v>272</v>
      </c>
    </row>
    <row r="44" spans="1:10" x14ac:dyDescent="0.2">
      <c r="B44" s="2" t="s">
        <v>270</v>
      </c>
    </row>
    <row r="45" spans="1:10" x14ac:dyDescent="0.2">
      <c r="B45" s="2" t="s">
        <v>271</v>
      </c>
    </row>
    <row r="47" spans="1:10" x14ac:dyDescent="0.2">
      <c r="A47" s="82" t="s">
        <v>155</v>
      </c>
      <c r="B47" s="179" t="s">
        <v>156</v>
      </c>
      <c r="C47" s="179"/>
      <c r="D47" s="179"/>
    </row>
    <row r="49" spans="1:13" ht="13.5" thickBot="1" x14ac:dyDescent="0.25">
      <c r="A49" s="5"/>
      <c r="B49" s="224"/>
      <c r="C49" s="224"/>
      <c r="D49" s="224"/>
    </row>
    <row r="50" spans="1:13" ht="12.75" customHeight="1" x14ac:dyDescent="0.2">
      <c r="A50" s="2" t="s">
        <v>280</v>
      </c>
      <c r="B50" s="218" t="s">
        <v>228</v>
      </c>
      <c r="C50" s="218"/>
      <c r="D50" s="218"/>
    </row>
    <row r="51" spans="1:13" ht="16.5" customHeight="1" x14ac:dyDescent="0.2">
      <c r="A51" s="2" t="s">
        <v>38</v>
      </c>
      <c r="B51" s="216" t="s">
        <v>229</v>
      </c>
      <c r="C51" s="216"/>
      <c r="D51" s="216"/>
      <c r="E51" s="132"/>
      <c r="F51" s="132"/>
    </row>
    <row r="52" spans="1:13" x14ac:dyDescent="0.2">
      <c r="B52" s="216"/>
      <c r="C52" s="216"/>
      <c r="D52" s="216"/>
      <c r="E52" s="132"/>
      <c r="F52" s="132"/>
    </row>
    <row r="53" spans="1:13" x14ac:dyDescent="0.2">
      <c r="A53" s="123"/>
      <c r="B53" s="216"/>
      <c r="C53" s="216"/>
      <c r="D53" s="216"/>
      <c r="E53" s="132"/>
      <c r="F53" s="132"/>
    </row>
    <row r="54" spans="1:13" x14ac:dyDescent="0.2">
      <c r="A54" s="124"/>
    </row>
    <row r="55" spans="1:13" x14ac:dyDescent="0.2">
      <c r="A55" s="124"/>
    </row>
    <row r="56" spans="1:13" x14ac:dyDescent="0.2">
      <c r="A56" s="125"/>
    </row>
    <row r="57" spans="1:13" ht="12.75" customHeight="1" x14ac:dyDescent="0.2">
      <c r="A57" s="217"/>
    </row>
    <row r="58" spans="1:13" x14ac:dyDescent="0.2">
      <c r="A58" s="217"/>
    </row>
    <row r="59" spans="1:13" x14ac:dyDescent="0.2">
      <c r="A59" s="126"/>
    </row>
    <row r="60" spans="1:13" x14ac:dyDescent="0.2">
      <c r="M60" t="s">
        <v>306</v>
      </c>
    </row>
  </sheetData>
  <mergeCells count="16">
    <mergeCell ref="B51:D53"/>
    <mergeCell ref="A57:A58"/>
    <mergeCell ref="A1:E1"/>
    <mergeCell ref="A2:E2"/>
    <mergeCell ref="A3:E3"/>
    <mergeCell ref="A4:E4"/>
    <mergeCell ref="A6:E6"/>
    <mergeCell ref="B50:D50"/>
    <mergeCell ref="A8:D8"/>
    <mergeCell ref="A7:E7"/>
    <mergeCell ref="A35:E35"/>
    <mergeCell ref="A37:E37"/>
    <mergeCell ref="A39:E39"/>
    <mergeCell ref="B47:D47"/>
    <mergeCell ref="B49:D49"/>
    <mergeCell ref="A34:F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fitToHeight="0" orientation="portrait" copies="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3"/>
  <sheetViews>
    <sheetView topLeftCell="A5" zoomScale="110" zoomScaleNormal="110" workbookViewId="0">
      <selection activeCell="A33" sqref="A33"/>
    </sheetView>
  </sheetViews>
  <sheetFormatPr baseColWidth="10" defaultColWidth="9.140625" defaultRowHeight="12.75" x14ac:dyDescent="0.2"/>
  <cols>
    <col min="1" max="1" width="47.28515625" customWidth="1"/>
    <col min="2" max="2" width="14.28515625" customWidth="1"/>
    <col min="3" max="3" width="2" customWidth="1"/>
    <col min="4" max="4" width="38" customWidth="1"/>
    <col min="5" max="5" width="13.28515625" customWidth="1"/>
    <col min="6" max="7" width="11.28515625" bestFit="1" customWidth="1"/>
    <col min="8" max="8" width="11.85546875" bestFit="1" customWidth="1"/>
    <col min="9" max="9" width="13.140625" style="119" bestFit="1" customWidth="1"/>
  </cols>
  <sheetData>
    <row r="1" spans="1:9" ht="50.1" customHeight="1" x14ac:dyDescent="0.35">
      <c r="A1" s="207" t="s">
        <v>0</v>
      </c>
      <c r="B1" s="207"/>
      <c r="C1" s="207"/>
      <c r="D1" s="207"/>
      <c r="E1" s="207"/>
    </row>
    <row r="2" spans="1:9" ht="18" x14ac:dyDescent="0.35">
      <c r="A2" s="208" t="s">
        <v>234</v>
      </c>
      <c r="B2" s="207"/>
      <c r="C2" s="207"/>
      <c r="D2" s="207"/>
      <c r="E2" s="207"/>
    </row>
    <row r="3" spans="1:9" ht="16.5" customHeight="1" x14ac:dyDescent="0.35">
      <c r="A3" s="207" t="s">
        <v>127</v>
      </c>
      <c r="B3" s="207"/>
      <c r="C3" s="207"/>
      <c r="D3" s="207"/>
      <c r="E3" s="207"/>
    </row>
    <row r="4" spans="1:9" ht="15" customHeight="1" x14ac:dyDescent="0.35">
      <c r="A4" s="209"/>
      <c r="B4" s="209"/>
      <c r="C4" s="209"/>
      <c r="D4" s="209"/>
      <c r="E4" s="209"/>
    </row>
    <row r="5" spans="1:9" ht="15.75" customHeight="1" x14ac:dyDescent="0.3">
      <c r="A5" s="26"/>
      <c r="B5" s="26"/>
      <c r="C5" s="26"/>
      <c r="D5" s="26"/>
      <c r="E5" s="26"/>
    </row>
    <row r="6" spans="1:9" ht="36.75" customHeight="1" x14ac:dyDescent="0.4">
      <c r="A6" s="210" t="s">
        <v>128</v>
      </c>
      <c r="B6" s="210"/>
      <c r="C6" s="210"/>
      <c r="D6" s="210"/>
      <c r="E6" s="210"/>
    </row>
    <row r="7" spans="1:9" ht="19.5" customHeight="1" x14ac:dyDescent="0.3">
      <c r="A7" s="220" t="s">
        <v>236</v>
      </c>
      <c r="B7" s="220"/>
      <c r="C7" s="220"/>
      <c r="D7" s="220"/>
      <c r="E7" s="220"/>
    </row>
    <row r="8" spans="1:9" ht="30" customHeight="1" x14ac:dyDescent="0.2">
      <c r="A8" s="219" t="s">
        <v>303</v>
      </c>
      <c r="B8" s="219"/>
      <c r="C8" s="219"/>
      <c r="D8" s="219"/>
      <c r="E8" s="49"/>
    </row>
    <row r="9" spans="1:9" ht="21" customHeight="1" x14ac:dyDescent="0.2">
      <c r="A9" s="60" t="s">
        <v>129</v>
      </c>
      <c r="B9" s="97">
        <v>2023</v>
      </c>
      <c r="C9" s="97"/>
      <c r="D9" s="97" t="s">
        <v>129</v>
      </c>
      <c r="E9" s="97">
        <v>2023</v>
      </c>
    </row>
    <row r="10" spans="1:9" s="8" customFormat="1" ht="25.5" customHeight="1" x14ac:dyDescent="0.2">
      <c r="A10" s="99" t="s">
        <v>184</v>
      </c>
      <c r="B10" s="104"/>
      <c r="C10" s="104"/>
      <c r="D10" s="104" t="s">
        <v>205</v>
      </c>
      <c r="E10" s="104"/>
      <c r="I10" s="133"/>
    </row>
    <row r="11" spans="1:9" ht="15" x14ac:dyDescent="0.3">
      <c r="A11" s="102" t="s">
        <v>185</v>
      </c>
      <c r="B11" s="112"/>
      <c r="C11" s="112"/>
      <c r="D11" s="112" t="s">
        <v>206</v>
      </c>
      <c r="E11" s="112"/>
    </row>
    <row r="12" spans="1:9" x14ac:dyDescent="0.2">
      <c r="A12" s="100" t="s">
        <v>186</v>
      </c>
      <c r="B12" s="109">
        <v>1615594.17</v>
      </c>
      <c r="C12" s="109"/>
      <c r="D12" s="109" t="s">
        <v>242</v>
      </c>
      <c r="E12" s="109">
        <v>0</v>
      </c>
    </row>
    <row r="13" spans="1:9" x14ac:dyDescent="0.2">
      <c r="A13" s="100" t="s">
        <v>187</v>
      </c>
      <c r="B13" s="109">
        <v>0</v>
      </c>
      <c r="C13" s="109"/>
      <c r="D13" s="109" t="s">
        <v>243</v>
      </c>
      <c r="E13" s="109">
        <v>0</v>
      </c>
      <c r="F13" s="149"/>
    </row>
    <row r="14" spans="1:9" ht="12.75" customHeight="1" x14ac:dyDescent="0.2">
      <c r="A14" s="138" t="s">
        <v>188</v>
      </c>
      <c r="B14" s="109">
        <v>0</v>
      </c>
      <c r="C14" s="109"/>
      <c r="D14" s="155" t="s">
        <v>244</v>
      </c>
      <c r="E14" s="109">
        <v>543316.43999999994</v>
      </c>
      <c r="G14" s="263"/>
    </row>
    <row r="15" spans="1:9" x14ac:dyDescent="0.2">
      <c r="A15" s="100" t="s">
        <v>189</v>
      </c>
      <c r="B15" s="109">
        <v>0</v>
      </c>
      <c r="C15" s="109"/>
      <c r="D15" s="109" t="s">
        <v>245</v>
      </c>
      <c r="E15" s="109">
        <v>0</v>
      </c>
      <c r="G15" s="263"/>
      <c r="H15" s="267"/>
      <c r="I15" s="268"/>
    </row>
    <row r="16" spans="1:9" x14ac:dyDescent="0.2">
      <c r="A16" s="100" t="s">
        <v>190</v>
      </c>
      <c r="B16" s="109">
        <v>0</v>
      </c>
      <c r="C16" s="109"/>
      <c r="D16" s="109" t="s">
        <v>246</v>
      </c>
      <c r="E16" s="109">
        <v>498623.73</v>
      </c>
      <c r="H16" s="267"/>
      <c r="I16" s="268"/>
    </row>
    <row r="17" spans="1:9" ht="15" customHeight="1" x14ac:dyDescent="0.2">
      <c r="A17" s="100" t="s">
        <v>191</v>
      </c>
      <c r="B17" s="109">
        <v>0</v>
      </c>
      <c r="C17" s="109"/>
      <c r="D17" s="73" t="s">
        <v>247</v>
      </c>
      <c r="E17" s="109">
        <v>573654</v>
      </c>
      <c r="H17" s="267"/>
      <c r="I17" s="268"/>
    </row>
    <row r="18" spans="1:9" x14ac:dyDescent="0.2">
      <c r="A18" s="100" t="s">
        <v>192</v>
      </c>
      <c r="B18" s="109">
        <v>0</v>
      </c>
      <c r="C18" s="109"/>
      <c r="D18" s="73" t="s">
        <v>241</v>
      </c>
      <c r="E18" s="109">
        <v>0</v>
      </c>
      <c r="H18" s="267"/>
      <c r="I18" s="268"/>
    </row>
    <row r="19" spans="1:9" x14ac:dyDescent="0.2">
      <c r="A19" s="101" t="s">
        <v>202</v>
      </c>
      <c r="B19" s="111">
        <f>SUM(B12:B18)</f>
        <v>1615594.17</v>
      </c>
      <c r="C19" s="109"/>
      <c r="E19" s="73"/>
      <c r="H19" s="267"/>
      <c r="I19" s="268"/>
    </row>
    <row r="20" spans="1:9" x14ac:dyDescent="0.2">
      <c r="A20" s="100"/>
      <c r="B20" s="109"/>
      <c r="C20" s="109"/>
      <c r="D20" s="111" t="s">
        <v>207</v>
      </c>
      <c r="E20" s="111">
        <f>SUM(E12:E18)</f>
        <v>1615594.17</v>
      </c>
      <c r="H20" s="267"/>
      <c r="I20" s="268"/>
    </row>
    <row r="21" spans="1:9" x14ac:dyDescent="0.2">
      <c r="A21" s="103" t="s">
        <v>193</v>
      </c>
      <c r="B21" s="111"/>
      <c r="C21" s="111"/>
      <c r="E21" s="73"/>
      <c r="H21" s="267"/>
      <c r="I21" s="268"/>
    </row>
    <row r="22" spans="1:9" x14ac:dyDescent="0.2">
      <c r="A22" s="100" t="s">
        <v>194</v>
      </c>
      <c r="B22" s="109">
        <v>0</v>
      </c>
      <c r="C22" s="109"/>
      <c r="D22" s="111" t="s">
        <v>208</v>
      </c>
      <c r="E22" s="109"/>
      <c r="H22" s="267"/>
      <c r="I22" s="268"/>
    </row>
    <row r="23" spans="1:9" x14ac:dyDescent="0.2">
      <c r="A23" s="73" t="s">
        <v>195</v>
      </c>
      <c r="B23" s="109">
        <v>0</v>
      </c>
      <c r="C23" s="109"/>
      <c r="D23" s="109" t="s">
        <v>209</v>
      </c>
      <c r="E23" s="109">
        <v>0</v>
      </c>
      <c r="H23" s="267"/>
      <c r="I23" s="268"/>
    </row>
    <row r="24" spans="1:9" x14ac:dyDescent="0.2">
      <c r="A24" s="73" t="s">
        <v>196</v>
      </c>
      <c r="B24" s="109">
        <v>0</v>
      </c>
      <c r="C24" s="109"/>
      <c r="D24" s="109" t="s">
        <v>210</v>
      </c>
      <c r="E24" s="109">
        <v>0</v>
      </c>
      <c r="H24" s="267"/>
      <c r="I24" s="268"/>
    </row>
    <row r="25" spans="1:9" x14ac:dyDescent="0.2">
      <c r="A25" s="73" t="s">
        <v>168</v>
      </c>
      <c r="B25" s="109">
        <v>0</v>
      </c>
      <c r="C25" s="109"/>
      <c r="D25" s="109" t="s">
        <v>211</v>
      </c>
      <c r="E25" s="109">
        <v>0</v>
      </c>
      <c r="H25" s="267"/>
      <c r="I25" s="268"/>
    </row>
    <row r="26" spans="1:9" x14ac:dyDescent="0.2">
      <c r="A26" s="73" t="s">
        <v>197</v>
      </c>
      <c r="B26" s="109">
        <v>0</v>
      </c>
      <c r="C26" s="109"/>
      <c r="D26" s="73"/>
      <c r="E26" s="73"/>
      <c r="H26" s="267"/>
      <c r="I26" s="268"/>
    </row>
    <row r="27" spans="1:9" x14ac:dyDescent="0.2">
      <c r="A27" s="73" t="s">
        <v>198</v>
      </c>
      <c r="B27" s="109">
        <v>0</v>
      </c>
      <c r="C27" s="109"/>
      <c r="D27" s="111" t="s">
        <v>212</v>
      </c>
      <c r="E27" s="111">
        <f>+E20</f>
        <v>1615594.17</v>
      </c>
      <c r="H27" s="267"/>
      <c r="I27" s="268"/>
    </row>
    <row r="28" spans="1:9" x14ac:dyDescent="0.2">
      <c r="A28" s="73" t="s">
        <v>199</v>
      </c>
      <c r="B28" s="109">
        <v>0</v>
      </c>
      <c r="C28" s="109"/>
      <c r="D28" s="111" t="s">
        <v>213</v>
      </c>
      <c r="E28" s="109"/>
      <c r="H28" s="267"/>
      <c r="I28" s="268"/>
    </row>
    <row r="29" spans="1:9" x14ac:dyDescent="0.2">
      <c r="A29" s="73" t="s">
        <v>200</v>
      </c>
      <c r="B29" s="109">
        <v>0</v>
      </c>
      <c r="C29" s="109"/>
      <c r="D29" s="109" t="s">
        <v>214</v>
      </c>
      <c r="E29" s="109">
        <v>0</v>
      </c>
      <c r="H29" s="267"/>
      <c r="I29" s="268"/>
    </row>
    <row r="30" spans="1:9" x14ac:dyDescent="0.2">
      <c r="A30" s="73" t="s">
        <v>201</v>
      </c>
      <c r="B30" s="109">
        <v>0</v>
      </c>
      <c r="C30" s="109"/>
      <c r="D30" s="109" t="s">
        <v>215</v>
      </c>
      <c r="E30" s="109">
        <v>0</v>
      </c>
    </row>
    <row r="31" spans="1:9" x14ac:dyDescent="0.2">
      <c r="A31" s="103" t="s">
        <v>203</v>
      </c>
      <c r="B31" s="111">
        <f>SUM(B22:B30)</f>
        <v>0</v>
      </c>
      <c r="C31" s="73"/>
      <c r="D31" s="73" t="s">
        <v>216</v>
      </c>
      <c r="E31" s="261">
        <v>0</v>
      </c>
    </row>
    <row r="32" spans="1:9" ht="25.5" x14ac:dyDescent="0.2">
      <c r="A32" s="73"/>
      <c r="B32" s="73"/>
      <c r="C32" s="73"/>
      <c r="D32" s="101" t="s">
        <v>217</v>
      </c>
      <c r="E32" s="269">
        <f>SUM(E29:E31)</f>
        <v>0</v>
      </c>
    </row>
    <row r="33" spans="1:9" ht="25.5" x14ac:dyDescent="0.2">
      <c r="A33" s="103" t="s">
        <v>204</v>
      </c>
      <c r="B33" s="111">
        <f>B19+B31</f>
        <v>1615594.17</v>
      </c>
      <c r="C33" s="73"/>
      <c r="D33" s="101" t="s">
        <v>218</v>
      </c>
      <c r="E33" s="111">
        <f>E32+E27</f>
        <v>1615594.17</v>
      </c>
    </row>
    <row r="34" spans="1:9" x14ac:dyDescent="0.2">
      <c r="A34" s="204"/>
      <c r="B34" s="204"/>
      <c r="C34" s="204"/>
      <c r="D34" s="204"/>
      <c r="E34" s="204"/>
    </row>
    <row r="35" spans="1:9" ht="24.95" customHeight="1" x14ac:dyDescent="0.2">
      <c r="A35" s="221" t="s">
        <v>33</v>
      </c>
      <c r="B35" s="222"/>
      <c r="C35" s="222"/>
      <c r="D35" s="222"/>
      <c r="E35" s="222"/>
      <c r="F35" s="80"/>
      <c r="G35" s="80"/>
      <c r="H35" s="80"/>
      <c r="I35" s="156"/>
    </row>
    <row r="37" spans="1:9" ht="56.1" customHeight="1" x14ac:dyDescent="0.2">
      <c r="A37" s="223" t="s">
        <v>287</v>
      </c>
      <c r="B37" s="223"/>
      <c r="C37" s="223"/>
      <c r="D37" s="223"/>
      <c r="E37" s="223"/>
    </row>
    <row r="39" spans="1:9" ht="27.75" customHeight="1" x14ac:dyDescent="0.2">
      <c r="A39" s="182" t="s">
        <v>34</v>
      </c>
      <c r="B39" s="182"/>
      <c r="C39" s="182"/>
      <c r="D39" s="182"/>
      <c r="E39" s="182"/>
      <c r="F39" s="76"/>
      <c r="G39" s="76"/>
      <c r="H39" s="76"/>
      <c r="I39" s="135"/>
    </row>
    <row r="41" spans="1:9" x14ac:dyDescent="0.2">
      <c r="B41" s="82" t="s">
        <v>269</v>
      </c>
    </row>
    <row r="42" spans="1:9" x14ac:dyDescent="0.2">
      <c r="B42" s="2" t="s">
        <v>273</v>
      </c>
    </row>
    <row r="43" spans="1:9" x14ac:dyDescent="0.2">
      <c r="B43" s="2" t="s">
        <v>270</v>
      </c>
    </row>
    <row r="44" spans="1:9" x14ac:dyDescent="0.2">
      <c r="B44" s="2" t="s">
        <v>271</v>
      </c>
    </row>
    <row r="45" spans="1:9" x14ac:dyDescent="0.2">
      <c r="B45" s="2"/>
    </row>
    <row r="46" spans="1:9" x14ac:dyDescent="0.2">
      <c r="B46" s="2"/>
    </row>
    <row r="47" spans="1:9" x14ac:dyDescent="0.2">
      <c r="A47" s="82" t="s">
        <v>155</v>
      </c>
      <c r="B47" s="179" t="s">
        <v>240</v>
      </c>
      <c r="C47" s="179"/>
      <c r="D47" s="179"/>
    </row>
    <row r="49" spans="1:5" ht="13.5" thickBot="1" x14ac:dyDescent="0.25">
      <c r="A49" s="5"/>
      <c r="C49" s="5"/>
      <c r="D49" s="5"/>
      <c r="E49" s="5"/>
    </row>
    <row r="50" spans="1:5" ht="12.75" customHeight="1" x14ac:dyDescent="0.2">
      <c r="A50" s="2" t="s">
        <v>280</v>
      </c>
      <c r="C50" s="218" t="s">
        <v>237</v>
      </c>
      <c r="D50" s="218"/>
      <c r="E50" s="218"/>
    </row>
    <row r="51" spans="1:5" ht="12.75" customHeight="1" x14ac:dyDescent="0.2">
      <c r="A51" s="2" t="s">
        <v>38</v>
      </c>
      <c r="C51" s="174" t="s">
        <v>229</v>
      </c>
      <c r="D51" s="174"/>
      <c r="E51" s="174"/>
    </row>
    <row r="52" spans="1:5" x14ac:dyDescent="0.2">
      <c r="B52" s="116"/>
      <c r="C52" s="174"/>
      <c r="D52" s="174"/>
      <c r="E52" s="174"/>
    </row>
    <row r="53" spans="1:5" x14ac:dyDescent="0.2">
      <c r="B53" s="116"/>
      <c r="C53" s="174"/>
      <c r="D53" s="174"/>
      <c r="E53" s="174"/>
    </row>
  </sheetData>
  <mergeCells count="14">
    <mergeCell ref="A7:E7"/>
    <mergeCell ref="A1:E1"/>
    <mergeCell ref="A2:E2"/>
    <mergeCell ref="A3:E3"/>
    <mergeCell ref="A4:E4"/>
    <mergeCell ref="A6:E6"/>
    <mergeCell ref="B47:D47"/>
    <mergeCell ref="C50:E50"/>
    <mergeCell ref="C51:E53"/>
    <mergeCell ref="A8:D8"/>
    <mergeCell ref="A34:E34"/>
    <mergeCell ref="A35:E35"/>
    <mergeCell ref="A37:E37"/>
    <mergeCell ref="A39:E39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scale="80" fitToHeight="0" orientation="portrait" copies="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3"/>
  <sheetViews>
    <sheetView topLeftCell="A4" zoomScale="90" zoomScaleNormal="90" workbookViewId="0">
      <selection activeCell="A33" sqref="A33"/>
    </sheetView>
  </sheetViews>
  <sheetFormatPr baseColWidth="10" defaultColWidth="9.140625" defaultRowHeight="12.75" x14ac:dyDescent="0.2"/>
  <cols>
    <col min="1" max="1" width="47.28515625" customWidth="1"/>
    <col min="2" max="2" width="15.42578125" bestFit="1" customWidth="1"/>
    <col min="3" max="3" width="33.140625" customWidth="1"/>
    <col min="4" max="4" width="18.7109375" bestFit="1" customWidth="1"/>
    <col min="5" max="5" width="1.28515625" customWidth="1"/>
    <col min="6" max="6" width="9.140625" customWidth="1"/>
  </cols>
  <sheetData>
    <row r="1" spans="1:6" ht="42.95" customHeight="1" x14ac:dyDescent="0.35">
      <c r="A1" s="207" t="s">
        <v>0</v>
      </c>
      <c r="B1" s="207"/>
      <c r="C1" s="207"/>
      <c r="D1" s="207"/>
      <c r="E1" s="207"/>
      <c r="F1" s="7"/>
    </row>
    <row r="2" spans="1:6" ht="18" x14ac:dyDescent="0.35">
      <c r="A2" s="208" t="s">
        <v>234</v>
      </c>
      <c r="B2" s="207"/>
      <c r="C2" s="207"/>
      <c r="D2" s="207"/>
      <c r="E2" s="207"/>
      <c r="F2" s="7"/>
    </row>
    <row r="3" spans="1:6" ht="16.5" customHeight="1" x14ac:dyDescent="0.35">
      <c r="A3" s="207" t="s">
        <v>127</v>
      </c>
      <c r="B3" s="207"/>
      <c r="C3" s="207"/>
      <c r="D3" s="207"/>
      <c r="E3" s="207"/>
      <c r="F3" s="7"/>
    </row>
    <row r="4" spans="1:6" ht="15" customHeight="1" x14ac:dyDescent="0.35">
      <c r="A4" s="209"/>
      <c r="B4" s="209"/>
      <c r="C4" s="209"/>
      <c r="D4" s="209"/>
      <c r="E4" s="209"/>
    </row>
    <row r="5" spans="1:6" ht="15.75" customHeight="1" x14ac:dyDescent="0.3">
      <c r="A5" s="26"/>
      <c r="B5" s="26"/>
      <c r="C5" s="26"/>
      <c r="D5" s="26"/>
      <c r="E5" s="26"/>
    </row>
    <row r="6" spans="1:6" ht="36.75" customHeight="1" x14ac:dyDescent="0.4">
      <c r="A6" s="210" t="s">
        <v>128</v>
      </c>
      <c r="B6" s="210"/>
      <c r="C6" s="210"/>
      <c r="D6" s="210"/>
      <c r="E6" s="210"/>
    </row>
    <row r="7" spans="1:6" ht="19.5" customHeight="1" x14ac:dyDescent="0.3">
      <c r="A7" s="220" t="s">
        <v>236</v>
      </c>
      <c r="B7" s="220"/>
      <c r="C7" s="220"/>
      <c r="D7" s="220"/>
      <c r="E7" s="220"/>
    </row>
    <row r="8" spans="1:6" ht="30" customHeight="1" x14ac:dyDescent="0.2">
      <c r="A8" s="219" t="s">
        <v>304</v>
      </c>
      <c r="B8" s="219"/>
      <c r="C8" s="219"/>
      <c r="D8" s="219"/>
      <c r="E8" s="49"/>
    </row>
    <row r="9" spans="1:6" ht="21" customHeight="1" x14ac:dyDescent="0.2">
      <c r="A9" s="60" t="s">
        <v>129</v>
      </c>
      <c r="B9" s="97">
        <v>2023</v>
      </c>
      <c r="C9" s="97" t="s">
        <v>129</v>
      </c>
      <c r="D9" s="97">
        <v>2023</v>
      </c>
      <c r="E9" s="52"/>
    </row>
    <row r="10" spans="1:6" s="8" customFormat="1" ht="25.5" customHeight="1" x14ac:dyDescent="0.2">
      <c r="A10" s="99" t="s">
        <v>157</v>
      </c>
      <c r="B10" s="69"/>
      <c r="C10" s="104" t="s">
        <v>165</v>
      </c>
      <c r="D10" s="96"/>
      <c r="E10" s="69"/>
    </row>
    <row r="11" spans="1:6" ht="15" x14ac:dyDescent="0.3">
      <c r="A11" s="102" t="s">
        <v>158</v>
      </c>
      <c r="B11" s="112">
        <f>SUM(B12:B20)</f>
        <v>14705799.27</v>
      </c>
      <c r="C11" s="105" t="s">
        <v>166</v>
      </c>
      <c r="D11" s="112">
        <v>0</v>
      </c>
      <c r="E11" s="71"/>
      <c r="F11" s="6"/>
    </row>
    <row r="12" spans="1:6" ht="25.5" x14ac:dyDescent="0.2">
      <c r="A12" s="100" t="s">
        <v>132</v>
      </c>
      <c r="B12" s="109">
        <v>0</v>
      </c>
      <c r="C12" s="113" t="s">
        <v>167</v>
      </c>
      <c r="D12" s="109">
        <v>0</v>
      </c>
      <c r="E12" s="74"/>
      <c r="F12" s="6"/>
    </row>
    <row r="13" spans="1:6" x14ac:dyDescent="0.2">
      <c r="A13" s="100" t="s">
        <v>133</v>
      </c>
      <c r="B13" s="109">
        <v>0</v>
      </c>
      <c r="C13" s="75" t="s">
        <v>168</v>
      </c>
      <c r="D13" s="109">
        <v>0</v>
      </c>
      <c r="E13" s="75"/>
      <c r="F13" s="6"/>
    </row>
    <row r="14" spans="1:6" x14ac:dyDescent="0.2">
      <c r="A14" s="100" t="s">
        <v>134</v>
      </c>
      <c r="B14" s="109">
        <v>0</v>
      </c>
      <c r="C14" s="75" t="s">
        <v>169</v>
      </c>
      <c r="D14" s="109">
        <v>0</v>
      </c>
      <c r="E14" s="75"/>
      <c r="F14" s="6"/>
    </row>
    <row r="15" spans="1:6" x14ac:dyDescent="0.2">
      <c r="A15" s="100" t="s">
        <v>135</v>
      </c>
      <c r="B15" s="109">
        <v>0</v>
      </c>
      <c r="C15" s="106" t="s">
        <v>170</v>
      </c>
      <c r="D15" s="111">
        <v>0</v>
      </c>
      <c r="E15" s="75"/>
      <c r="F15" s="6"/>
    </row>
    <row r="16" spans="1:6" ht="25.5" x14ac:dyDescent="0.2">
      <c r="A16" s="100" t="s">
        <v>136</v>
      </c>
      <c r="B16" s="109">
        <v>0</v>
      </c>
      <c r="C16" s="113" t="s">
        <v>167</v>
      </c>
      <c r="D16" s="109">
        <v>0</v>
      </c>
      <c r="E16" s="75"/>
      <c r="F16" s="6"/>
    </row>
    <row r="17" spans="1:6" x14ac:dyDescent="0.2">
      <c r="A17" s="100" t="s">
        <v>137</v>
      </c>
      <c r="B17" s="109">
        <f>+'Frac IV Estado de Actividades'!B27</f>
        <v>217.26999999999995</v>
      </c>
      <c r="C17" s="75" t="s">
        <v>168</v>
      </c>
      <c r="D17" s="109">
        <v>0</v>
      </c>
      <c r="E17" s="75"/>
      <c r="F17" s="6"/>
    </row>
    <row r="18" spans="1:6" x14ac:dyDescent="0.2">
      <c r="A18" s="100" t="s">
        <v>138</v>
      </c>
      <c r="B18" s="109">
        <v>0</v>
      </c>
      <c r="C18" t="s">
        <v>171</v>
      </c>
      <c r="D18" s="109">
        <v>0</v>
      </c>
      <c r="E18" s="73"/>
    </row>
    <row r="19" spans="1:6" ht="38.25" x14ac:dyDescent="0.2">
      <c r="A19" s="100" t="s">
        <v>139</v>
      </c>
      <c r="B19" s="109">
        <v>0</v>
      </c>
      <c r="C19" s="101" t="s">
        <v>172</v>
      </c>
      <c r="D19" s="109"/>
      <c r="E19" s="73"/>
    </row>
    <row r="20" spans="1:6" ht="25.5" x14ac:dyDescent="0.2">
      <c r="A20" s="100" t="s">
        <v>222</v>
      </c>
      <c r="B20" s="109">
        <f>+'Frac IV Estado de Actividades'!B24</f>
        <v>14705582</v>
      </c>
      <c r="C20" s="103" t="s">
        <v>166</v>
      </c>
      <c r="D20" s="111">
        <v>0</v>
      </c>
      <c r="E20" s="73"/>
    </row>
    <row r="21" spans="1:6" x14ac:dyDescent="0.2">
      <c r="A21" s="103" t="s">
        <v>159</v>
      </c>
      <c r="B21" s="111">
        <f>SUM(B22:B28)</f>
        <v>14400197.018546641</v>
      </c>
      <c r="C21" s="73" t="s">
        <v>173</v>
      </c>
      <c r="D21" s="109">
        <v>0</v>
      </c>
      <c r="E21" s="73"/>
    </row>
    <row r="22" spans="1:6" x14ac:dyDescent="0.2">
      <c r="A22" s="100" t="s">
        <v>147</v>
      </c>
      <c r="B22" s="109">
        <f>+'Frac IV Estado de Actividades'!D12</f>
        <v>14085197.018546641</v>
      </c>
      <c r="C22" s="114" t="s">
        <v>174</v>
      </c>
      <c r="D22" s="109">
        <v>0</v>
      </c>
      <c r="E22" s="73"/>
    </row>
    <row r="23" spans="1:6" x14ac:dyDescent="0.2">
      <c r="A23" s="73" t="s">
        <v>25</v>
      </c>
      <c r="B23" s="109">
        <f>+'Frac IV Estado de Actividades'!D13</f>
        <v>104244.31999999999</v>
      </c>
      <c r="C23" s="73" t="s">
        <v>175</v>
      </c>
      <c r="D23" s="109">
        <v>0</v>
      </c>
      <c r="E23" s="73"/>
    </row>
    <row r="24" spans="1:6" x14ac:dyDescent="0.2">
      <c r="A24" s="73" t="s">
        <v>160</v>
      </c>
      <c r="B24" s="109">
        <f>+'Frac IV Estado de Actividades'!D14</f>
        <v>196025.54</v>
      </c>
      <c r="C24" s="101" t="s">
        <v>170</v>
      </c>
      <c r="D24" s="111">
        <v>0</v>
      </c>
      <c r="E24" s="73"/>
    </row>
    <row r="25" spans="1:6" ht="25.5" x14ac:dyDescent="0.2">
      <c r="A25" s="100" t="s">
        <v>221</v>
      </c>
      <c r="B25" s="109">
        <v>0</v>
      </c>
      <c r="C25" s="73" t="s">
        <v>176</v>
      </c>
      <c r="D25" s="109">
        <v>0</v>
      </c>
      <c r="E25" s="73"/>
    </row>
    <row r="26" spans="1:6" x14ac:dyDescent="0.2">
      <c r="A26" s="73" t="s">
        <v>161</v>
      </c>
      <c r="B26" s="109">
        <v>0</v>
      </c>
      <c r="C26" s="100" t="s">
        <v>174</v>
      </c>
      <c r="D26" s="109">
        <v>0</v>
      </c>
      <c r="E26" s="73"/>
    </row>
    <row r="27" spans="1:6" x14ac:dyDescent="0.2">
      <c r="A27" s="73" t="s">
        <v>162</v>
      </c>
      <c r="B27" s="109">
        <v>0</v>
      </c>
      <c r="C27" s="73" t="s">
        <v>175</v>
      </c>
      <c r="D27" s="109">
        <v>0</v>
      </c>
      <c r="E27" s="73"/>
    </row>
    <row r="28" spans="1:6" ht="25.5" x14ac:dyDescent="0.2">
      <c r="A28" s="73" t="s">
        <v>163</v>
      </c>
      <c r="B28" s="109">
        <f>+'Frac IV Estado de Actividades'!D15</f>
        <v>14730.14</v>
      </c>
      <c r="C28" s="139" t="s">
        <v>177</v>
      </c>
      <c r="D28" s="111">
        <f>B31</f>
        <v>305602.25145335868</v>
      </c>
      <c r="E28" s="73"/>
    </row>
    <row r="29" spans="1:6" x14ac:dyDescent="0.2">
      <c r="A29" s="73"/>
      <c r="B29" s="73"/>
      <c r="C29" s="115"/>
      <c r="D29" s="111"/>
      <c r="E29" s="103"/>
    </row>
    <row r="30" spans="1:6" ht="25.5" x14ac:dyDescent="0.2">
      <c r="A30" s="103"/>
      <c r="B30" s="111"/>
      <c r="C30" s="140" t="s">
        <v>178</v>
      </c>
      <c r="D30" s="111">
        <v>0</v>
      </c>
      <c r="E30" s="103"/>
    </row>
    <row r="31" spans="1:6" ht="25.5" x14ac:dyDescent="0.2">
      <c r="A31" s="103" t="s">
        <v>164</v>
      </c>
      <c r="B31" s="111">
        <f>B11-B21</f>
        <v>305602.25145335868</v>
      </c>
      <c r="C31" s="140" t="s">
        <v>179</v>
      </c>
      <c r="D31" s="111">
        <f>B31</f>
        <v>305602.25145335868</v>
      </c>
      <c r="E31" s="103"/>
    </row>
    <row r="34" spans="1:10" ht="13.5" thickBot="1" x14ac:dyDescent="0.25">
      <c r="A34" s="5"/>
      <c r="B34" s="5"/>
      <c r="C34" s="5"/>
      <c r="D34" s="5"/>
      <c r="E34" s="5"/>
    </row>
    <row r="35" spans="1:10" x14ac:dyDescent="0.2">
      <c r="A35" s="203"/>
      <c r="B35" s="203"/>
      <c r="C35" s="203"/>
      <c r="D35" s="203"/>
      <c r="E35" s="203"/>
      <c r="F35" s="204"/>
    </row>
    <row r="36" spans="1:10" ht="15" x14ac:dyDescent="0.2">
      <c r="A36" s="222" t="s">
        <v>33</v>
      </c>
      <c r="B36" s="222"/>
      <c r="C36" s="222"/>
      <c r="D36" s="222"/>
      <c r="E36" s="222"/>
      <c r="F36" s="80"/>
      <c r="G36" s="80"/>
      <c r="H36" s="80"/>
      <c r="I36" s="80"/>
      <c r="J36" s="80"/>
    </row>
    <row r="37" spans="1:10" x14ac:dyDescent="0.2">
      <c r="A37" s="225"/>
      <c r="B37" s="225"/>
      <c r="C37" s="225"/>
      <c r="D37" s="225"/>
      <c r="E37" s="225"/>
    </row>
    <row r="38" spans="1:10" ht="56.1" customHeight="1" x14ac:dyDescent="0.2">
      <c r="A38" s="223" t="s">
        <v>287</v>
      </c>
      <c r="B38" s="223"/>
      <c r="C38" s="223"/>
      <c r="D38" s="223"/>
      <c r="E38" s="223"/>
    </row>
    <row r="40" spans="1:10" ht="27.75" customHeight="1" x14ac:dyDescent="0.2">
      <c r="A40" s="182" t="s">
        <v>34</v>
      </c>
      <c r="B40" s="182"/>
      <c r="C40" s="182"/>
      <c r="D40" s="182"/>
      <c r="E40" s="182"/>
      <c r="F40" s="76"/>
      <c r="G40" s="76"/>
      <c r="H40" s="76"/>
      <c r="I40" s="76"/>
      <c r="J40" s="76"/>
    </row>
    <row r="42" spans="1:10" x14ac:dyDescent="0.2">
      <c r="B42" s="82" t="s">
        <v>269</v>
      </c>
    </row>
    <row r="43" spans="1:10" x14ac:dyDescent="0.2">
      <c r="B43" s="2" t="s">
        <v>274</v>
      </c>
    </row>
    <row r="44" spans="1:10" x14ac:dyDescent="0.2">
      <c r="B44" s="2" t="s">
        <v>270</v>
      </c>
    </row>
    <row r="45" spans="1:10" x14ac:dyDescent="0.2">
      <c r="B45" s="2" t="s">
        <v>271</v>
      </c>
    </row>
    <row r="47" spans="1:10" x14ac:dyDescent="0.2">
      <c r="A47" s="82" t="s">
        <v>155</v>
      </c>
      <c r="B47" s="179" t="s">
        <v>156</v>
      </c>
      <c r="C47" s="179"/>
      <c r="D47" s="179"/>
    </row>
    <row r="49" spans="1:4" ht="13.5" thickBot="1" x14ac:dyDescent="0.25">
      <c r="A49" s="5"/>
      <c r="C49" s="5"/>
    </row>
    <row r="50" spans="1:4" ht="12.75" customHeight="1" x14ac:dyDescent="0.2">
      <c r="A50" s="2" t="s">
        <v>280</v>
      </c>
      <c r="B50" s="174" t="s">
        <v>237</v>
      </c>
      <c r="C50" s="174"/>
      <c r="D50" s="174"/>
    </row>
    <row r="51" spans="1:4" ht="12.75" customHeight="1" x14ac:dyDescent="0.2">
      <c r="A51" s="2" t="s">
        <v>38</v>
      </c>
      <c r="B51" s="216" t="s">
        <v>229</v>
      </c>
      <c r="C51" s="216"/>
      <c r="D51" s="216"/>
    </row>
    <row r="52" spans="1:4" x14ac:dyDescent="0.2">
      <c r="B52" s="216"/>
      <c r="C52" s="216"/>
      <c r="D52" s="216"/>
    </row>
    <row r="53" spans="1:4" x14ac:dyDescent="0.2">
      <c r="B53" s="216"/>
      <c r="C53" s="216"/>
      <c r="D53" s="216"/>
    </row>
  </sheetData>
  <mergeCells count="14">
    <mergeCell ref="A7:E7"/>
    <mergeCell ref="A1:E1"/>
    <mergeCell ref="A2:E2"/>
    <mergeCell ref="A3:E3"/>
    <mergeCell ref="A4:E4"/>
    <mergeCell ref="A6:E6"/>
    <mergeCell ref="B51:D53"/>
    <mergeCell ref="B50:D50"/>
    <mergeCell ref="A8:D8"/>
    <mergeCell ref="A35:F35"/>
    <mergeCell ref="A38:E38"/>
    <mergeCell ref="A40:E40"/>
    <mergeCell ref="B47:D47"/>
    <mergeCell ref="A36:E37"/>
  </mergeCells>
  <printOptions horizontalCentered="1"/>
  <pageMargins left="0.7" right="0.7" top="0.75" bottom="0.75" header="0.3" footer="0.3"/>
  <pageSetup scale="73" fitToHeight="0" orientation="portrait" copies="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4"/>
  <sheetViews>
    <sheetView zoomScale="90" zoomScaleNormal="90" workbookViewId="0">
      <selection activeCell="A18" sqref="A18"/>
    </sheetView>
  </sheetViews>
  <sheetFormatPr baseColWidth="10" defaultColWidth="9.140625" defaultRowHeight="12.75" x14ac:dyDescent="0.2"/>
  <cols>
    <col min="1" max="1" width="37.42578125" customWidth="1"/>
    <col min="2" max="2" width="10.28515625" customWidth="1"/>
    <col min="3" max="3" width="16" customWidth="1"/>
    <col min="4" max="4" width="16.5703125" customWidth="1"/>
    <col min="5" max="5" width="13.140625" customWidth="1"/>
    <col min="6" max="6" width="13.7109375" customWidth="1"/>
  </cols>
  <sheetData>
    <row r="1" spans="1:6" ht="31.5" customHeight="1" x14ac:dyDescent="0.35">
      <c r="A1" s="226" t="s">
        <v>0</v>
      </c>
      <c r="B1" s="226"/>
      <c r="C1" s="226"/>
      <c r="D1" s="226"/>
      <c r="E1" s="226"/>
      <c r="F1" s="226"/>
    </row>
    <row r="2" spans="1:6" ht="15" customHeight="1" x14ac:dyDescent="0.35">
      <c r="A2" s="227" t="s">
        <v>234</v>
      </c>
      <c r="B2" s="227"/>
      <c r="C2" s="227"/>
      <c r="D2" s="227"/>
      <c r="E2" s="227"/>
      <c r="F2" s="227"/>
    </row>
    <row r="3" spans="1:6" ht="16.5" customHeight="1" x14ac:dyDescent="0.2">
      <c r="A3" s="226" t="s">
        <v>127</v>
      </c>
      <c r="B3" s="226"/>
      <c r="C3" s="226"/>
      <c r="D3" s="226"/>
      <c r="E3" s="226"/>
      <c r="F3" s="226"/>
    </row>
    <row r="4" spans="1:6" ht="11.25" customHeight="1" x14ac:dyDescent="0.2">
      <c r="A4" s="226"/>
      <c r="B4" s="226"/>
      <c r="C4" s="226"/>
      <c r="D4" s="226"/>
      <c r="E4" s="226"/>
      <c r="F4" s="226"/>
    </row>
    <row r="5" spans="1:6" ht="2.1" customHeight="1" x14ac:dyDescent="0.3">
      <c r="A5" s="26"/>
      <c r="B5" s="26"/>
      <c r="C5" s="26"/>
      <c r="D5" s="26"/>
      <c r="E5" s="26"/>
    </row>
    <row r="6" spans="1:6" ht="21.95" customHeight="1" x14ac:dyDescent="0.4">
      <c r="A6" s="210" t="s">
        <v>128</v>
      </c>
      <c r="B6" s="210"/>
      <c r="C6" s="210"/>
      <c r="D6" s="210"/>
      <c r="E6" s="210"/>
    </row>
    <row r="7" spans="1:6" ht="19.5" customHeight="1" x14ac:dyDescent="0.3">
      <c r="A7" s="220" t="s">
        <v>236</v>
      </c>
      <c r="B7" s="220"/>
      <c r="C7" s="220"/>
      <c r="D7" s="220"/>
      <c r="E7" s="220"/>
      <c r="F7" s="97"/>
    </row>
    <row r="8" spans="1:6" ht="30" customHeight="1" x14ac:dyDescent="0.2">
      <c r="A8" s="206" t="s">
        <v>305</v>
      </c>
      <c r="B8" s="206"/>
      <c r="C8" s="206"/>
      <c r="D8" s="206"/>
      <c r="E8" s="206"/>
      <c r="F8" s="97"/>
    </row>
    <row r="9" spans="1:6" ht="20.100000000000001" customHeight="1" x14ac:dyDescent="0.2">
      <c r="A9" s="61"/>
      <c r="B9" s="228" t="s">
        <v>180</v>
      </c>
      <c r="C9" s="228" t="s">
        <v>284</v>
      </c>
      <c r="D9" s="228" t="s">
        <v>181</v>
      </c>
      <c r="E9" s="228" t="s">
        <v>182</v>
      </c>
      <c r="F9" s="230" t="s">
        <v>183</v>
      </c>
    </row>
    <row r="10" spans="1:6" ht="20.100000000000001" customHeight="1" x14ac:dyDescent="0.2">
      <c r="A10" s="60" t="s">
        <v>129</v>
      </c>
      <c r="B10" s="229"/>
      <c r="C10" s="229"/>
      <c r="D10" s="229"/>
      <c r="E10" s="229"/>
      <c r="F10" s="231"/>
    </row>
    <row r="11" spans="1:6" s="8" customFormat="1" ht="25.5" customHeight="1" x14ac:dyDescent="0.2">
      <c r="A11" s="99" t="s">
        <v>184</v>
      </c>
      <c r="B11" s="104">
        <f>SUM(B12+B22)</f>
        <v>0</v>
      </c>
      <c r="C11" s="104">
        <f t="shared" ref="C11:F11" si="0">SUM(C12+C22)</f>
        <v>14705799.27</v>
      </c>
      <c r="D11" s="104">
        <f t="shared" si="0"/>
        <v>14400197.018546641</v>
      </c>
      <c r="E11" s="104">
        <f t="shared" si="0"/>
        <v>305602.25145335868</v>
      </c>
      <c r="F11" s="104">
        <f t="shared" si="0"/>
        <v>305602.25145335868</v>
      </c>
    </row>
    <row r="12" spans="1:6" ht="15" x14ac:dyDescent="0.3">
      <c r="A12" s="102" t="s">
        <v>185</v>
      </c>
      <c r="B12" s="112">
        <f>SUM(B13:B19)</f>
        <v>0</v>
      </c>
      <c r="C12" s="112">
        <f t="shared" ref="C12" si="1">SUM(C13:C19)</f>
        <v>14705799.27</v>
      </c>
      <c r="D12" s="112">
        <f t="shared" ref="D12" si="2">SUM(D13:D19)</f>
        <v>14400197.018546641</v>
      </c>
      <c r="E12" s="112">
        <f t="shared" ref="E12:F12" si="3">SUM(E13:E19)</f>
        <v>305602.25145335868</v>
      </c>
      <c r="F12" s="112">
        <f t="shared" si="3"/>
        <v>305602.25145335868</v>
      </c>
    </row>
    <row r="13" spans="1:6" ht="15" x14ac:dyDescent="0.3">
      <c r="A13" s="100" t="s">
        <v>186</v>
      </c>
      <c r="B13" s="109">
        <v>0</v>
      </c>
      <c r="C13" s="109">
        <f>+'Frac IV Flujo de efectivo'!B11</f>
        <v>14705799.27</v>
      </c>
      <c r="D13" s="109">
        <f>+'Frac IV Flujo de efectivo'!B21</f>
        <v>14400197.018546641</v>
      </c>
      <c r="E13" s="108">
        <f>C13-D13</f>
        <v>305602.25145335868</v>
      </c>
      <c r="F13" s="75">
        <f>C13-D13</f>
        <v>305602.25145335868</v>
      </c>
    </row>
    <row r="14" spans="1:6" x14ac:dyDescent="0.2">
      <c r="A14" s="100" t="s">
        <v>187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</row>
    <row r="15" spans="1:6" x14ac:dyDescent="0.2">
      <c r="A15" s="100" t="s">
        <v>188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</row>
    <row r="16" spans="1:6" x14ac:dyDescent="0.2">
      <c r="A16" s="100" t="s">
        <v>189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</row>
    <row r="17" spans="1:6" x14ac:dyDescent="0.2">
      <c r="A17" s="100" t="s">
        <v>190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</row>
    <row r="18" spans="1:6" ht="15" customHeight="1" x14ac:dyDescent="0.2">
      <c r="A18" s="100" t="s">
        <v>191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</row>
    <row r="19" spans="1:6" x14ac:dyDescent="0.2">
      <c r="A19" s="100" t="s">
        <v>192</v>
      </c>
      <c r="B19" s="109">
        <v>0</v>
      </c>
      <c r="C19" s="109">
        <v>0</v>
      </c>
      <c r="D19" s="109">
        <v>0</v>
      </c>
      <c r="E19" s="109">
        <v>0</v>
      </c>
      <c r="F19" s="109">
        <v>0</v>
      </c>
    </row>
    <row r="20" spans="1:6" x14ac:dyDescent="0.2">
      <c r="A20" s="100"/>
      <c r="B20" s="109"/>
      <c r="C20" s="109"/>
      <c r="D20" s="109"/>
      <c r="E20" s="109"/>
      <c r="F20" s="109"/>
    </row>
    <row r="21" spans="1:6" x14ac:dyDescent="0.2">
      <c r="A21" s="100"/>
      <c r="B21" s="109"/>
      <c r="C21" s="109"/>
      <c r="D21" s="109"/>
      <c r="E21" s="109"/>
      <c r="F21" s="109"/>
    </row>
    <row r="22" spans="1:6" x14ac:dyDescent="0.2">
      <c r="A22" s="103" t="s">
        <v>193</v>
      </c>
      <c r="B22" s="111">
        <f>SUM(B23:B32)</f>
        <v>0</v>
      </c>
      <c r="C22" s="111">
        <f t="shared" ref="C22:F22" si="4">SUM(C23:C32)</f>
        <v>0</v>
      </c>
      <c r="D22" s="111">
        <f t="shared" si="4"/>
        <v>0</v>
      </c>
      <c r="E22" s="111">
        <f t="shared" si="4"/>
        <v>0</v>
      </c>
      <c r="F22" s="111">
        <f t="shared" si="4"/>
        <v>0</v>
      </c>
    </row>
    <row r="23" spans="1:6" x14ac:dyDescent="0.2">
      <c r="A23" s="100" t="s">
        <v>194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</row>
    <row r="24" spans="1:6" ht="25.5" x14ac:dyDescent="0.2">
      <c r="A24" s="100" t="s">
        <v>195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</row>
    <row r="25" spans="1:6" ht="25.5" x14ac:dyDescent="0.2">
      <c r="A25" s="100" t="s">
        <v>196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</row>
    <row r="26" spans="1:6" x14ac:dyDescent="0.2">
      <c r="A26" s="73" t="s">
        <v>168</v>
      </c>
      <c r="B26" s="109">
        <v>0</v>
      </c>
      <c r="C26" s="109">
        <v>0</v>
      </c>
      <c r="D26" s="109">
        <v>0</v>
      </c>
      <c r="E26" s="109">
        <v>0</v>
      </c>
      <c r="F26" s="109">
        <v>0</v>
      </c>
    </row>
    <row r="27" spans="1:6" x14ac:dyDescent="0.2">
      <c r="A27" s="73" t="s">
        <v>161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</row>
    <row r="28" spans="1:6" x14ac:dyDescent="0.2">
      <c r="A28" s="73" t="s">
        <v>197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</row>
    <row r="29" spans="1:6" ht="25.5" x14ac:dyDescent="0.2">
      <c r="A29" s="100" t="s">
        <v>198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</row>
    <row r="30" spans="1:6" x14ac:dyDescent="0.2">
      <c r="A30" s="73" t="s">
        <v>199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</row>
    <row r="31" spans="1:6" ht="25.5" x14ac:dyDescent="0.2">
      <c r="A31" s="100" t="s">
        <v>200</v>
      </c>
      <c r="B31" s="109">
        <v>0</v>
      </c>
      <c r="C31" s="109">
        <v>0</v>
      </c>
      <c r="D31" s="109">
        <v>0</v>
      </c>
      <c r="E31" s="109">
        <v>0</v>
      </c>
      <c r="F31" s="109">
        <v>0</v>
      </c>
    </row>
    <row r="32" spans="1:6" x14ac:dyDescent="0.2">
      <c r="A32" s="73" t="s">
        <v>201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</row>
    <row r="34" spans="1:10" x14ac:dyDescent="0.2">
      <c r="A34" s="232"/>
      <c r="B34" s="232"/>
      <c r="C34" s="232"/>
      <c r="D34" s="232"/>
      <c r="E34" s="232"/>
      <c r="F34" s="232"/>
    </row>
    <row r="35" spans="1:10" ht="27.95" customHeight="1" x14ac:dyDescent="0.2">
      <c r="A35" s="221" t="s">
        <v>33</v>
      </c>
      <c r="B35" s="222"/>
      <c r="C35" s="222"/>
      <c r="D35" s="222"/>
      <c r="E35" s="222"/>
      <c r="F35" s="222"/>
      <c r="G35" s="80"/>
      <c r="H35" s="80"/>
      <c r="I35" s="80"/>
      <c r="J35" s="80"/>
    </row>
    <row r="37" spans="1:10" ht="56.1" customHeight="1" x14ac:dyDescent="0.2">
      <c r="A37" s="233" t="s">
        <v>287</v>
      </c>
      <c r="B37" s="234"/>
      <c r="C37" s="234"/>
      <c r="D37" s="234"/>
      <c r="E37" s="234"/>
      <c r="F37" s="234"/>
    </row>
    <row r="39" spans="1:10" ht="27.75" customHeight="1" x14ac:dyDescent="0.2">
      <c r="A39" s="234" t="s">
        <v>34</v>
      </c>
      <c r="B39" s="234"/>
      <c r="C39" s="234"/>
      <c r="D39" s="234"/>
      <c r="E39" s="234"/>
      <c r="F39" s="234"/>
      <c r="G39" s="76"/>
      <c r="H39" s="76"/>
      <c r="I39" s="76"/>
      <c r="J39" s="76"/>
    </row>
    <row r="41" spans="1:10" x14ac:dyDescent="0.2">
      <c r="C41" s="137" t="s">
        <v>269</v>
      </c>
    </row>
    <row r="42" spans="1:10" x14ac:dyDescent="0.2">
      <c r="C42" s="2" t="s">
        <v>275</v>
      </c>
    </row>
    <row r="43" spans="1:10" x14ac:dyDescent="0.2">
      <c r="C43" s="2" t="s">
        <v>270</v>
      </c>
    </row>
    <row r="44" spans="1:10" x14ac:dyDescent="0.2">
      <c r="C44" s="2" t="s">
        <v>271</v>
      </c>
    </row>
    <row r="46" spans="1:10" x14ac:dyDescent="0.2">
      <c r="A46" s="82" t="s">
        <v>155</v>
      </c>
      <c r="E46" s="7" t="s">
        <v>156</v>
      </c>
      <c r="F46" s="128"/>
    </row>
    <row r="47" spans="1:10" ht="12" customHeight="1" x14ac:dyDescent="0.2">
      <c r="D47" s="127"/>
      <c r="E47" s="127"/>
      <c r="F47" s="127"/>
    </row>
    <row r="48" spans="1:10" ht="2.1" hidden="1" customHeight="1" x14ac:dyDescent="0.2">
      <c r="D48" s="127"/>
      <c r="E48" s="127"/>
      <c r="F48" s="127"/>
    </row>
    <row r="49" spans="1:6" ht="12.75" hidden="1" customHeight="1" x14ac:dyDescent="0.2">
      <c r="D49" s="127"/>
      <c r="E49" s="127"/>
      <c r="F49" s="127"/>
    </row>
    <row r="50" spans="1:6" ht="13.5" thickBot="1" x14ac:dyDescent="0.25">
      <c r="A50" s="5"/>
      <c r="D50" s="129"/>
      <c r="E50" s="129"/>
      <c r="F50" s="129"/>
    </row>
    <row r="51" spans="1:6" ht="12.75" customHeight="1" x14ac:dyDescent="0.2">
      <c r="A51" s="2" t="s">
        <v>280</v>
      </c>
      <c r="D51" s="235" t="s">
        <v>228</v>
      </c>
      <c r="E51" s="235"/>
      <c r="F51" s="235"/>
    </row>
    <row r="52" spans="1:6" ht="12.75" customHeight="1" x14ac:dyDescent="0.2">
      <c r="A52" s="2" t="s">
        <v>38</v>
      </c>
      <c r="D52" s="216" t="s">
        <v>229</v>
      </c>
      <c r="E52" s="216"/>
      <c r="F52" s="216"/>
    </row>
    <row r="53" spans="1:6" x14ac:dyDescent="0.2">
      <c r="B53" s="116"/>
      <c r="D53" s="216"/>
      <c r="E53" s="216"/>
      <c r="F53" s="216"/>
    </row>
    <row r="54" spans="1:6" x14ac:dyDescent="0.2">
      <c r="C54" s="148"/>
      <c r="D54" s="216"/>
      <c r="E54" s="216"/>
      <c r="F54" s="216"/>
    </row>
  </sheetData>
  <mergeCells count="17">
    <mergeCell ref="A37:F37"/>
    <mergeCell ref="A35:F35"/>
    <mergeCell ref="A39:F39"/>
    <mergeCell ref="D52:F54"/>
    <mergeCell ref="D51:F51"/>
    <mergeCell ref="D9:D10"/>
    <mergeCell ref="E9:E10"/>
    <mergeCell ref="F9:F10"/>
    <mergeCell ref="A8:E8"/>
    <mergeCell ref="A34:F34"/>
    <mergeCell ref="B9:B10"/>
    <mergeCell ref="C9:C10"/>
    <mergeCell ref="A7:E7"/>
    <mergeCell ref="A6:E6"/>
    <mergeCell ref="A1:F1"/>
    <mergeCell ref="A2:F2"/>
    <mergeCell ref="A3:F4"/>
  </mergeCells>
  <printOptions horizontalCentered="1"/>
  <pageMargins left="0.70866141732283472" right="0.70866141732283472" top="0.35433070866141736" bottom="0.35433070866141736" header="0.31496062992125984" footer="0.31496062992125984"/>
  <pageSetup scale="86" fitToHeight="0" orientation="portrait" copies="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4"/>
  <sheetViews>
    <sheetView tabSelected="1" workbookViewId="0">
      <selection activeCell="H21" sqref="H21"/>
    </sheetView>
  </sheetViews>
  <sheetFormatPr baseColWidth="10" defaultRowHeight="12.75" x14ac:dyDescent="0.2"/>
  <cols>
    <col min="1" max="1" width="26" customWidth="1"/>
    <col min="2" max="2" width="15" customWidth="1"/>
    <col min="3" max="3" width="11.42578125" style="2" customWidth="1"/>
    <col min="4" max="4" width="23.7109375" customWidth="1"/>
    <col min="5" max="6" width="27.42578125" customWidth="1"/>
    <col min="7" max="7" width="16.28515625" customWidth="1"/>
  </cols>
  <sheetData>
    <row r="1" spans="1:8" ht="35.25" customHeight="1" x14ac:dyDescent="0.2">
      <c r="A1" s="196" t="s">
        <v>0</v>
      </c>
      <c r="B1" s="196"/>
      <c r="C1" s="196"/>
      <c r="D1" s="196"/>
      <c r="E1" s="196"/>
      <c r="F1" s="196"/>
      <c r="G1" s="196"/>
    </row>
    <row r="2" spans="1:8" ht="14.25" customHeight="1" x14ac:dyDescent="0.2">
      <c r="A2" s="177" t="s">
        <v>238</v>
      </c>
      <c r="B2" s="177"/>
      <c r="C2" s="177"/>
      <c r="D2" s="177"/>
      <c r="E2" s="177"/>
      <c r="F2" s="177"/>
      <c r="G2" s="198"/>
    </row>
    <row r="3" spans="1:8" ht="15.75" customHeight="1" x14ac:dyDescent="0.2">
      <c r="A3" s="17" t="s">
        <v>1</v>
      </c>
      <c r="B3" s="17"/>
      <c r="C3" s="18"/>
      <c r="D3" s="17"/>
      <c r="E3" s="17"/>
      <c r="F3" s="17"/>
      <c r="G3" s="19"/>
    </row>
    <row r="4" spans="1:8" ht="15" customHeight="1" x14ac:dyDescent="0.2">
      <c r="A4" s="20"/>
      <c r="B4" s="20"/>
      <c r="C4" s="18"/>
      <c r="D4" s="20"/>
      <c r="E4" s="20"/>
      <c r="F4" s="20"/>
      <c r="G4" s="20"/>
    </row>
    <row r="5" spans="1:8" ht="14.25" customHeight="1" x14ac:dyDescent="0.2">
      <c r="A5" s="180"/>
      <c r="B5" s="180"/>
      <c r="C5" s="180"/>
      <c r="D5" s="180"/>
      <c r="E5" s="180"/>
      <c r="F5" s="180"/>
      <c r="G5" s="181"/>
    </row>
    <row r="6" spans="1:8" ht="22.5" customHeight="1" x14ac:dyDescent="0.2">
      <c r="A6" s="161" t="s">
        <v>29</v>
      </c>
      <c r="B6" s="161"/>
      <c r="C6" s="161"/>
      <c r="D6" s="161"/>
      <c r="E6" s="161"/>
      <c r="F6" s="161"/>
      <c r="G6" s="161"/>
    </row>
    <row r="7" spans="1:8" ht="30" customHeight="1" x14ac:dyDescent="0.2">
      <c r="A7" s="160" t="s">
        <v>239</v>
      </c>
      <c r="B7" s="160"/>
      <c r="C7" s="160"/>
      <c r="D7" s="160"/>
      <c r="E7" s="160"/>
      <c r="F7" s="160"/>
      <c r="G7" s="160"/>
    </row>
    <row r="8" spans="1:8" ht="30.75" customHeight="1" x14ac:dyDescent="0.2">
      <c r="A8" s="206" t="s">
        <v>2</v>
      </c>
      <c r="B8" s="206" t="s">
        <v>3</v>
      </c>
      <c r="C8" s="206" t="s">
        <v>4</v>
      </c>
      <c r="D8" s="206" t="s">
        <v>5</v>
      </c>
      <c r="E8" s="206" t="s">
        <v>6</v>
      </c>
      <c r="F8" s="206" t="s">
        <v>7</v>
      </c>
      <c r="G8" s="236" t="s">
        <v>291</v>
      </c>
    </row>
    <row r="9" spans="1:8" s="11" customFormat="1" ht="28.5" customHeight="1" x14ac:dyDescent="0.2">
      <c r="A9" s="206"/>
      <c r="B9" s="206"/>
      <c r="C9" s="206"/>
      <c r="D9" s="206"/>
      <c r="E9" s="206"/>
      <c r="F9" s="206"/>
      <c r="G9" s="236"/>
    </row>
    <row r="10" spans="1:8" ht="25.5" x14ac:dyDescent="0.2">
      <c r="A10" s="94" t="s">
        <v>125</v>
      </c>
      <c r="B10" s="22" t="s">
        <v>220</v>
      </c>
      <c r="C10" s="22" t="s">
        <v>126</v>
      </c>
      <c r="D10" s="23">
        <v>1646</v>
      </c>
      <c r="E10" s="22" t="s">
        <v>35</v>
      </c>
      <c r="F10" s="22" t="s">
        <v>36</v>
      </c>
      <c r="G10" s="24">
        <v>1606</v>
      </c>
    </row>
    <row r="11" spans="1:8" ht="25.5" x14ac:dyDescent="0.2">
      <c r="A11" s="94" t="s">
        <v>125</v>
      </c>
      <c r="B11" s="22" t="s">
        <v>220</v>
      </c>
      <c r="C11" s="22" t="s">
        <v>283</v>
      </c>
      <c r="D11" s="23">
        <v>1606</v>
      </c>
      <c r="E11" s="22" t="s">
        <v>35</v>
      </c>
      <c r="F11" s="22" t="s">
        <v>36</v>
      </c>
      <c r="G11" s="24">
        <v>1606</v>
      </c>
    </row>
    <row r="12" spans="1:8" ht="25.5" x14ac:dyDescent="0.2">
      <c r="A12" s="94" t="s">
        <v>125</v>
      </c>
      <c r="B12" s="22" t="s">
        <v>282</v>
      </c>
      <c r="C12" s="22" t="s">
        <v>126</v>
      </c>
      <c r="D12" s="23">
        <v>1786</v>
      </c>
      <c r="E12" s="22" t="s">
        <v>35</v>
      </c>
      <c r="F12" s="22" t="s">
        <v>36</v>
      </c>
      <c r="G12" s="24">
        <v>1786</v>
      </c>
      <c r="H12" s="4"/>
    </row>
    <row r="13" spans="1:8" ht="25.5" x14ac:dyDescent="0.2">
      <c r="A13" s="94" t="s">
        <v>125</v>
      </c>
      <c r="B13" s="22" t="s">
        <v>282</v>
      </c>
      <c r="C13" s="22" t="s">
        <v>283</v>
      </c>
      <c r="D13" s="23">
        <v>1786</v>
      </c>
      <c r="E13" s="22" t="s">
        <v>35</v>
      </c>
      <c r="F13" s="22" t="s">
        <v>36</v>
      </c>
      <c r="G13" s="24">
        <v>1827</v>
      </c>
    </row>
    <row r="14" spans="1:8" x14ac:dyDescent="0.2">
      <c r="A14" s="73"/>
      <c r="B14" s="73"/>
      <c r="C14" s="77"/>
      <c r="D14" s="73"/>
      <c r="E14" s="73"/>
      <c r="F14" s="73"/>
      <c r="G14" s="78"/>
    </row>
    <row r="15" spans="1:8" x14ac:dyDescent="0.2">
      <c r="A15" s="73"/>
      <c r="B15" s="73"/>
      <c r="C15" s="77"/>
      <c r="D15" s="79"/>
      <c r="E15" s="79"/>
      <c r="F15" s="79"/>
      <c r="G15" s="78"/>
    </row>
    <row r="16" spans="1:8" x14ac:dyDescent="0.2">
      <c r="A16" s="73"/>
      <c r="B16" s="73"/>
      <c r="C16" s="77"/>
      <c r="D16" s="73"/>
      <c r="E16" s="73"/>
      <c r="F16" s="73"/>
      <c r="G16" s="78"/>
    </row>
    <row r="17" spans="1:21" ht="15" x14ac:dyDescent="0.2">
      <c r="D17" s="3"/>
      <c r="E17" s="25"/>
      <c r="F17" s="3"/>
      <c r="G17" s="1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</row>
    <row r="18" spans="1:21" ht="15" x14ac:dyDescent="0.2">
      <c r="A18" s="211" t="s">
        <v>33</v>
      </c>
      <c r="B18" s="212"/>
      <c r="C18" s="212"/>
      <c r="D18" s="212"/>
      <c r="E18" s="212"/>
      <c r="F18" s="212"/>
      <c r="G18" s="212"/>
    </row>
    <row r="19" spans="1:21" ht="26.25" customHeight="1" x14ac:dyDescent="0.2">
      <c r="G19" s="4"/>
    </row>
    <row r="20" spans="1:21" ht="14.25" x14ac:dyDescent="0.2">
      <c r="A20" s="223" t="s">
        <v>287</v>
      </c>
      <c r="B20" s="223"/>
      <c r="C20" s="223"/>
      <c r="D20" s="223"/>
      <c r="E20" s="223"/>
      <c r="F20" s="223"/>
      <c r="G20" s="223"/>
    </row>
    <row r="21" spans="1:21" ht="27" customHeight="1" x14ac:dyDescent="0.2"/>
    <row r="22" spans="1:21" ht="14.25" customHeight="1" x14ac:dyDescent="0.2">
      <c r="A22" s="234" t="s">
        <v>288</v>
      </c>
      <c r="B22" s="234"/>
      <c r="C22" s="234"/>
      <c r="D22" s="234"/>
      <c r="E22" s="234"/>
      <c r="F22" s="234"/>
      <c r="G22" s="234"/>
    </row>
    <row r="23" spans="1:21" x14ac:dyDescent="0.2">
      <c r="A23" s="234"/>
      <c r="B23" s="234"/>
      <c r="C23" s="234"/>
      <c r="D23" s="234"/>
      <c r="E23" s="234"/>
      <c r="F23" s="234"/>
      <c r="G23" s="234"/>
    </row>
    <row r="26" spans="1:21" x14ac:dyDescent="0.2">
      <c r="A26" s="179"/>
      <c r="B26" s="179"/>
      <c r="D26" s="64"/>
      <c r="F26" s="64"/>
      <c r="G26" s="64"/>
    </row>
    <row r="27" spans="1:21" x14ac:dyDescent="0.2">
      <c r="A27" s="137" t="s">
        <v>261</v>
      </c>
      <c r="C27"/>
      <c r="D27" s="82" t="s">
        <v>266</v>
      </c>
      <c r="F27" s="136" t="s">
        <v>265</v>
      </c>
    </row>
    <row r="28" spans="1:21" x14ac:dyDescent="0.2">
      <c r="C28"/>
      <c r="H28" s="141"/>
      <c r="I28" s="141"/>
    </row>
    <row r="29" spans="1:21" x14ac:dyDescent="0.2">
      <c r="A29" t="s">
        <v>262</v>
      </c>
      <c r="C29"/>
      <c r="D29" t="s">
        <v>267</v>
      </c>
      <c r="F29" t="s">
        <v>264</v>
      </c>
      <c r="I29" s="141"/>
      <c r="J29" s="141"/>
      <c r="K29" s="141"/>
    </row>
    <row r="30" spans="1:21" x14ac:dyDescent="0.2">
      <c r="A30" s="175" t="s">
        <v>259</v>
      </c>
      <c r="B30" s="175"/>
      <c r="C30"/>
      <c r="D30" s="90" t="s">
        <v>281</v>
      </c>
      <c r="F30" s="237" t="s">
        <v>263</v>
      </c>
      <c r="G30" s="237"/>
      <c r="H30" s="237"/>
    </row>
    <row r="31" spans="1:21" ht="12.75" customHeight="1" x14ac:dyDescent="0.2">
      <c r="A31" s="174" t="s">
        <v>260</v>
      </c>
      <c r="B31" s="174"/>
      <c r="C31"/>
      <c r="D31" s="144" t="s">
        <v>268</v>
      </c>
      <c r="F31" s="174" t="s">
        <v>229</v>
      </c>
      <c r="G31" s="174"/>
      <c r="H31" s="116"/>
    </row>
    <row r="32" spans="1:21" x14ac:dyDescent="0.2">
      <c r="A32" s="174"/>
      <c r="B32" s="174"/>
      <c r="C32"/>
      <c r="F32" s="174"/>
      <c r="G32" s="174"/>
      <c r="H32" s="116"/>
    </row>
    <row r="33" spans="1:8" x14ac:dyDescent="0.2">
      <c r="C33"/>
      <c r="F33" s="174"/>
      <c r="G33" s="174"/>
      <c r="H33" s="116"/>
    </row>
    <row r="34" spans="1:8" x14ac:dyDescent="0.2">
      <c r="A34" s="204"/>
      <c r="B34" s="204"/>
      <c r="C34" s="204"/>
      <c r="D34" s="204"/>
      <c r="E34" s="204"/>
      <c r="F34" s="204"/>
      <c r="G34" s="204"/>
    </row>
  </sheetData>
  <mergeCells count="21">
    <mergeCell ref="F30:H30"/>
    <mergeCell ref="A31:B32"/>
    <mergeCell ref="F31:G33"/>
    <mergeCell ref="A7:G7"/>
    <mergeCell ref="A22:G23"/>
    <mergeCell ref="A34:G34"/>
    <mergeCell ref="A1:G1"/>
    <mergeCell ref="A2:G2"/>
    <mergeCell ref="A5:G5"/>
    <mergeCell ref="A6:G6"/>
    <mergeCell ref="A8:A9"/>
    <mergeCell ref="B8:B9"/>
    <mergeCell ref="C8:C9"/>
    <mergeCell ref="G8:G9"/>
    <mergeCell ref="D8:D9"/>
    <mergeCell ref="E8:E9"/>
    <mergeCell ref="F8:F9"/>
    <mergeCell ref="A18:G18"/>
    <mergeCell ref="A20:G20"/>
    <mergeCell ref="A30:B30"/>
    <mergeCell ref="A26:B2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Frac I</vt:lpstr>
      <vt:lpstr>Frac II</vt:lpstr>
      <vt:lpstr>Frac III</vt:lpstr>
      <vt:lpstr>Frac IV Estado de Actividades</vt:lpstr>
      <vt:lpstr>Frac IV Estado de Situación Fin</vt:lpstr>
      <vt:lpstr>Frac IV Flujo de efectivo</vt:lpstr>
      <vt:lpstr>Frac IV Estado de Variaciones</vt:lpstr>
      <vt:lpstr>FRAC V</vt:lpstr>
      <vt:lpstr>'Frac I'!Área_de_impresión</vt:lpstr>
      <vt:lpstr>'Frac II'!Área_de_impresión</vt:lpstr>
      <vt:lpstr>'Frac III'!Área_de_impresión</vt:lpstr>
      <vt:lpstr>'Frac IV Estado de Actividades'!Área_de_impresión</vt:lpstr>
      <vt:lpstr>'Frac IV Estado de Situación Fin'!Área_de_impresión</vt:lpstr>
      <vt:lpstr>'Frac IV Estado de Variaciones'!Área_de_impresión</vt:lpstr>
      <vt:lpstr>'Frac IV Flujo de efectivo'!Área_de_impresión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Silvia</cp:lastModifiedBy>
  <cp:lastPrinted>2024-02-15T22:07:15Z</cp:lastPrinted>
  <dcterms:created xsi:type="dcterms:W3CDTF">2011-02-10T20:19:47Z</dcterms:created>
  <dcterms:modified xsi:type="dcterms:W3CDTF">2024-02-15T22:16:36Z</dcterms:modified>
</cp:coreProperties>
</file>